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52" windowHeight="6156" tabRatio="1000" activeTab="3"/>
  </bookViews>
  <sheets>
    <sheet name="logo " sheetId="1" r:id="rId1"/>
    <sheet name="bilancio 2019" sheetId="2" r:id="rId2"/>
    <sheet name="A terreni-fabbricati-pac" sheetId="3" r:id="rId3"/>
    <sheet name="B rette " sheetId="4" r:id="rId4"/>
    <sheet name="c appalto rp" sheetId="5" r:id="rId5"/>
    <sheet name="D ammort" sheetId="6" r:id="rId6"/>
    <sheet name="ammort CARIGE" sheetId="7" r:id="rId7"/>
    <sheet name="E cda" sheetId="8" r:id="rId8"/>
    <sheet name="G movimenti di capitali" sheetId="9" r:id="rId9"/>
  </sheets>
  <externalReferences>
    <externalReference r:id="rId12"/>
    <externalReference r:id="rId13"/>
  </externalReferences>
  <definedNames>
    <definedName name="_xlnm.Print_Area" localSheetId="1">'bilancio 2019'!$A$1:$F$264</definedName>
  </definedNames>
  <calcPr fullCalcOnLoad="1"/>
</workbook>
</file>

<file path=xl/sharedStrings.xml><?xml version="1.0" encoding="utf-8"?>
<sst xmlns="http://schemas.openxmlformats.org/spreadsheetml/2006/main" count="669" uniqueCount="433">
  <si>
    <t>FITTO DI FONDI RUSTICI</t>
  </si>
  <si>
    <t>FITTO DELLE TERRE PUBBLICHE</t>
  </si>
  <si>
    <t>FITTO DI FABBRICATI</t>
  </si>
  <si>
    <t>FITTO DI FABBRICATI AD USO ABITATIVO</t>
  </si>
  <si>
    <t>FITTO DI FABBRICATI AD USO COMMERCIALE</t>
  </si>
  <si>
    <t>FITTO DI FABBRICATI AD USO DIVERSO DA QUELLI ABITATIVO E COMMERCIALE</t>
  </si>
  <si>
    <t>INTERESSI ATTIVI</t>
  </si>
  <si>
    <t>INTERESSI ATTIVI PER RITARDATO PAGAMENTO FITTI</t>
  </si>
  <si>
    <t>ALTRI INTERESSI ATTIVI DI NATURA PATRIMONIALE</t>
  </si>
  <si>
    <t>ENTRATE DERIVANTI DALLA GESTIONE DELL'AZIENDA AGRARIA</t>
  </si>
  <si>
    <t>RICAVI DERIVANTI DALLA GESTIONE DELL'AZIENDA AGRARIA</t>
  </si>
  <si>
    <t>QUOTE PAC</t>
  </si>
  <si>
    <t>RENDITE DA TAGLI ORDINARI DI BOSCHI</t>
  </si>
  <si>
    <t>RICAVI DA TAGLI ORDINARI DI BOSCHI</t>
  </si>
  <si>
    <t>RIMBORSI SPESE D'ASTA PER TAGLI ORDINARI BOSCHI</t>
  </si>
  <si>
    <t>RENDITE ORDINARIE PATRIMONIALI DIVERSE</t>
  </si>
  <si>
    <t>PROVENTI DA CONCESSIONE APPOSTAMENTI CACCIA</t>
  </si>
  <si>
    <t>PROVENTI E RIMBORSI DIVERSI DI NATURA PATRIMONIALE</t>
  </si>
  <si>
    <t>RETTE DI RICOVERATI</t>
  </si>
  <si>
    <t>QUOTE DI PENSIONI E RETTE OSPITI RESIDENZA PROTETTA</t>
  </si>
  <si>
    <t>INTEGRAZIONI RETTE DA PARTE DI ENTI PUBBLICI</t>
  </si>
  <si>
    <t>INTEGRAZIONI RETTE DA PARTE DI SOGGETTI PRIVATI</t>
  </si>
  <si>
    <t>RECUPERO RETTE DA SOGGETTI PRIVATI DI SPETTANZA DEL SOGGETTO GESTORE</t>
  </si>
  <si>
    <t>PROVENTI E RIMBORSI DERIVANTI DALLA GESTIONE DELLA RESIDENZA PROTETTA</t>
  </si>
  <si>
    <t>RIMBORSO DELLE SPESE DEL PERSONALE IMPIEGATO NELLA RESIDENZA PROTETTA</t>
  </si>
  <si>
    <t>RIMBORSO SPESE SOSTENUTE PER LA GESTIONE DELLA RESIDENZA PROTETTA</t>
  </si>
  <si>
    <t>RIBASSO D'ASTA</t>
  </si>
  <si>
    <t>RENDITE ORDINARIE DIVERSE DI NATURA EXTRA PATRIMONIALE</t>
  </si>
  <si>
    <t>INTERESSI ATTIVI DI NATURA EXTRA PATRIMONIALE</t>
  </si>
  <si>
    <t>RICAVI DA UTILIZZO APPARECCHI TELEFONICI</t>
  </si>
  <si>
    <t>PROVENTI E RIMBORSI DIVERSI DI NATURA EXTRA PATRIMONIALE</t>
  </si>
  <si>
    <t>RIMBORSO SPESE PERSONALE AMMINISTRATIVO COMANDATO A TERZI</t>
  </si>
  <si>
    <t>PROVENTI DA TAGLI STRAORDINARI DI BOSCHI</t>
  </si>
  <si>
    <t>RICAVI DA TAGLI STRAORDINARI DI BOSCHI</t>
  </si>
  <si>
    <t>RIMBORSI SPESE D'ASTA PER TAGLI STRAORDINARI DI BOSCHI</t>
  </si>
  <si>
    <t>PROVENTI STRAORDINARI DI NATURA PATRIMONIALE</t>
  </si>
  <si>
    <t>PROVENTI DA CONCESSIONI DIRETTI REALI SU BENI DELL'ENTE</t>
  </si>
  <si>
    <t>LASCITI DONI ED EREDITA' DESTINATI AD IMMEDIATA EROGAZIONE</t>
  </si>
  <si>
    <t>EREDITA'</t>
  </si>
  <si>
    <t>DONAZIONI</t>
  </si>
  <si>
    <t>PROVENTI DA ALIENAZIONI DI MATERIALI E BENI FUORI USO</t>
  </si>
  <si>
    <t>CESSIONE AUTOVEICOLI IN DISUSO</t>
  </si>
  <si>
    <t>ENTRATE STRAORDINARIE DIVERSE</t>
  </si>
  <si>
    <t>PROVENTI E RIMBORSI DIVERSI DI NATURA STRAORDINARIA</t>
  </si>
  <si>
    <t>CONTRIBUTO PER ASSUNZIONE L.S.U.</t>
  </si>
  <si>
    <t>RICAVI DA ALIENAZIONI PATRIMONIALI</t>
  </si>
  <si>
    <t>PROVENTI DA ALIENAZIONI TERRENI</t>
  </si>
  <si>
    <t>PROVENTI DA ALIENAZIONI FONDI RUSTICI</t>
  </si>
  <si>
    <t>PROVENTI DA ALIENAZIONI FABBRICATI</t>
  </si>
  <si>
    <t>PROVENTI DA ALIENAZIONI BOSCHI</t>
  </si>
  <si>
    <t>RIMBORSO SPESE TECNICHE PER OPERAZIONI PATRIMONIALI</t>
  </si>
  <si>
    <t>PROVENTI PER ESPROPRI DI TERRENI</t>
  </si>
  <si>
    <t>CONTRIBUTI DA ENTI PUBBLICI</t>
  </si>
  <si>
    <t>CONTRIBUTO REGIONALE PER RISTRUTTURAZIONE CASTELLO DI MONTENERO</t>
  </si>
  <si>
    <t>CONTRIBUTO STATALE PER IVA SU SPESE PER RISTRUTTURAZIONE CASTELLO DI MONTENERO</t>
  </si>
  <si>
    <t>CONTRIBUTO REGIONALE PER P.U.C. PANTALLA</t>
  </si>
  <si>
    <t>CONTRIBUTO ETAB A SEGUITO ACCORDO DI PROGRAMMA</t>
  </si>
  <si>
    <t>RISARCIMENTI DANNI ARRECATI AL PATRIMONIO</t>
  </si>
  <si>
    <t>RISARCIMENTO DANNI DA CONDUZIONE TERRENI</t>
  </si>
  <si>
    <t>ENTRATE DA ATTIVIZIONE DI PASSIVITA' A LUNGO TERMINE</t>
  </si>
  <si>
    <t>ENTRATE DA ACCENZIONE MUTUI PASSIVI</t>
  </si>
  <si>
    <t>PARTITE DI GIRO</t>
  </si>
  <si>
    <t>RESTITUZIONE FONDO CASSA ECONOMALE</t>
  </si>
  <si>
    <t>DEPOSITI CAUZIONALI</t>
  </si>
  <si>
    <t>DEPOSITI PROVVISORI PER SPESE D'ASTA E GENERALI</t>
  </si>
  <si>
    <t>RITENUTE ERARIALI</t>
  </si>
  <si>
    <t>RITENUTE PREVIDENZIALI ED ASSISTENZIALI</t>
  </si>
  <si>
    <t>ALTRE RITENUTE AL PERSONALE PER CONTO DI TERZI</t>
  </si>
  <si>
    <t>RITENUTE AI CO.CO.CO.</t>
  </si>
  <si>
    <t>RIMBORSO ONERI DIPENDENTI TRASFERITI ALL'A.T.I. GESTORE</t>
  </si>
  <si>
    <t>RIMBORSI C.A.ME.VA.T. :PERSONALE TECNICO</t>
  </si>
  <si>
    <t>PARTITE DI GIRO DIVERSE</t>
  </si>
  <si>
    <t>ENTRATE PER LA GESTIONE DELL'AZIENDA AGRARIA</t>
  </si>
  <si>
    <t>IMPOSTE E TASSE</t>
  </si>
  <si>
    <t>IRES</t>
  </si>
  <si>
    <t>IMPOSTA DI REGISTRO</t>
  </si>
  <si>
    <t>ALTRE IMPOSTE E TASSE DI NATURA PATRIMONIALE</t>
  </si>
  <si>
    <t>ACQUISTI DI BENI PER LA GESTIONE DEL PATRIMONIO</t>
  </si>
  <si>
    <t>ACQUISTO DI BENI NECESSARI ALLA GESTIONE DEL PATRIMONIO</t>
  </si>
  <si>
    <t>SPESE PER PRESTAZIONI SERVIZI AFFERENTI IL PATRIMONIO</t>
  </si>
  <si>
    <t>PREMI DI ASSICURAZIONE</t>
  </si>
  <si>
    <t>SPESE PER MANUTENZIONE IMMOBILI</t>
  </si>
  <si>
    <t>SPESE PER MANUTENZIONI IMPIANTI</t>
  </si>
  <si>
    <t>SPESE PER LA MARTELLATA ED ALTRI COSTI CONNESSI AL TAGLIO ORDINARIO DEI BOSCHI</t>
  </si>
  <si>
    <t>SPESE PER AGENTI E RAPPRESENTANTI</t>
  </si>
  <si>
    <t>SPESE PER COMMISSIONI GARE DI APPALTO</t>
  </si>
  <si>
    <t>INTERESSI PASSIVI, CANONI, LEGATI, ALTRE ANNUALITA' PASSIVE PERPETUE</t>
  </si>
  <si>
    <t>QUOTA INTERESSI AMMORTAMENTO MUTUI</t>
  </si>
  <si>
    <t>INTERESSI PRE-AMMORTAMENTO MUTUO RISTRUTTURAZIONE RESIDENZA PROTETTA</t>
  </si>
  <si>
    <t>CANONI E LEGATI</t>
  </si>
  <si>
    <t>SPESE VARIE PATRIMONIALI</t>
  </si>
  <si>
    <t>CARBURANTI E LUBRIFICANTI</t>
  </si>
  <si>
    <t>ALTRE SPESE PATRIMONIALI</t>
  </si>
  <si>
    <t>SPESE COLTIVAZIONE TERRENO PROSPICENTE LA RESIDENZA PROTETTA</t>
  </si>
  <si>
    <t>FITTI PASSIVI</t>
  </si>
  <si>
    <t>PERDITE DERIVANTI DALLA GESTIONE DELL'AZIENDA AGRARIA</t>
  </si>
  <si>
    <t>COSTI DERIVANTI DALLA GESTIONE DELL'AZIENDA AGRARIA</t>
  </si>
  <si>
    <t>FONDO DI RISERVA</t>
  </si>
  <si>
    <t>SPESE PER IL PERSONALE AMMINISTRATIVO</t>
  </si>
  <si>
    <t>POSIZIONI ORGANIZZATIVE</t>
  </si>
  <si>
    <t>INDENNITA' DI RISULTATO</t>
  </si>
  <si>
    <t>RETRIBUZIONE PERSONALE AMMINISTRATIVO - TRATTAMENTO FONDAMENTALE</t>
  </si>
  <si>
    <t>RETRIBUZIONE PERSONALE AMMINISTRATIVO - TRATTAMENTO ACCESSORIO - PRODUTTIVITA'</t>
  </si>
  <si>
    <t>RIMBORSO SPESE PER PERSONALE COMANDATO DA TERZI</t>
  </si>
  <si>
    <t>INDENNITA' DI MISSIONE E RIMBORSO SPESE PERSONALE AMMINISTRATIVO</t>
  </si>
  <si>
    <t>ONERI SOCIALI PERSONALE AMMINISTRATIVO</t>
  </si>
  <si>
    <t>ASSICURAZIONE INFORTUNI PERSONALE AMMINISTRATIVO</t>
  </si>
  <si>
    <t>FONDO A CALCOLO MIGLIORAMENTI ECONOMICI PERSONALE AMMINISTRATIVO</t>
  </si>
  <si>
    <t>RETRIBUZIONE PERSONALE AMMINISTRATIVO - TRATTAMENTO ACCESSORIO - LAVORO STRAORDINARIO</t>
  </si>
  <si>
    <t>FONDO PROGETTI FINALIZZATI</t>
  </si>
  <si>
    <t>ACQUISTO BUONI PASTO PER DIPENDENTI</t>
  </si>
  <si>
    <t>SPESE CONNESSE AL PERSONALE DIPENDENTE</t>
  </si>
  <si>
    <t>SPESE PER ACCERTAMENTI SANITARI RELATIVI AL PERSONALE DIPENDENTE</t>
  </si>
  <si>
    <t>ONERI PER SISTEMAZIONI CONTRIBUTIVE</t>
  </si>
  <si>
    <t>EQUO INDENNIZZO</t>
  </si>
  <si>
    <t>FONDO EX ART. 15 CCNL DEL 1.4.1999</t>
  </si>
  <si>
    <t>SPESE PER COLLABORAZIONI PROFESSIONALI</t>
  </si>
  <si>
    <t>COMPENSI A COLLABORATORI COORDINATI E CONTINUATIVI</t>
  </si>
  <si>
    <t>COLLABORAZIONI L. 626 / 94</t>
  </si>
  <si>
    <t>ONERI SOCIALI CO.CO.CO.</t>
  </si>
  <si>
    <t>ASSICURAZIONE INFORTUNI CO.CO.CO.</t>
  </si>
  <si>
    <t>RIMBORSI SPESE CO.CO.CO.</t>
  </si>
  <si>
    <t>COMPENSI AI MEMBRI DI COMMISSIONI DI CONCORSO</t>
  </si>
  <si>
    <t>RIMBORSI SPESE PER AMMINISTRATORI</t>
  </si>
  <si>
    <t>COMPENSI ED ONERI AL CONSIGLIO DI AMMINISTRAZIONE</t>
  </si>
  <si>
    <t>COMPENSI AI COMPONENTI DEL CONSIGLIO DI AMMINISTRAZIONE</t>
  </si>
  <si>
    <t>ONERI PREVIDENZIALI SU COMPENSI AL CONSIGLIO DI AMMINISTRAZIONE</t>
  </si>
  <si>
    <t>ACQUISTO DI BENI A FINI AMMINISTRATIVI</t>
  </si>
  <si>
    <t>LIBRI RIVISTE E PUBBLICAZIONI</t>
  </si>
  <si>
    <t>CANCELLERIA E STAMPATI</t>
  </si>
  <si>
    <t>ALTRI ACQUISTI A FINI AMMINISTRATIVI</t>
  </si>
  <si>
    <t>UTENZE</t>
  </si>
  <si>
    <t>TELEFONO E FAX</t>
  </si>
  <si>
    <t>COMBUSTIBILI</t>
  </si>
  <si>
    <t>ENERGIA ELETTRICA</t>
  </si>
  <si>
    <t>ACQUA</t>
  </si>
  <si>
    <t>SPESE PER PRESTAZIONI DI SERVIZI A FINI AMMINISTRATIVI</t>
  </si>
  <si>
    <t>SPESE POSTALI</t>
  </si>
  <si>
    <t>SPESE PER CONSULENZE ESTERNE</t>
  </si>
  <si>
    <t>SPESE PER PRESTAZIONI DI SERVIZI</t>
  </si>
  <si>
    <t>FORMAZIONE DEL PERSONALE / CORRISPETTIVI PRESTAZIONI</t>
  </si>
  <si>
    <t>MANUTENZIONI E RIPARAZIONI A FINI AMMINISTRATIVI</t>
  </si>
  <si>
    <t>PREMI DI ASSICURAZIONE PERSONALE AMMINISTRATIVO E AMMINISTRATORI</t>
  </si>
  <si>
    <t>SPESE PER PULIZIE LOCALI</t>
  </si>
  <si>
    <t>SPESE BANCARIE</t>
  </si>
  <si>
    <t>SPESE DI PROMOZIONE E RAPPRESENTANZA</t>
  </si>
  <si>
    <t>SPESE DI RAPPRESENTANZA</t>
  </si>
  <si>
    <t>SPESE PER LA PROMOZIONE DELL'IMMAGINE DELL'ISTITUTO</t>
  </si>
  <si>
    <t>CANONI DI APPALTO</t>
  </si>
  <si>
    <t>CANONI PER LA GESTIONE IN OUTSOURCING PROCEDURE CONTABILITA' FINANZIARIA E STIPENDI</t>
  </si>
  <si>
    <t>IRAP PERSONALE AMMINISTRATIVO E CO.CO.CO.</t>
  </si>
  <si>
    <t>IRAP PERSONALE AMMINISTRATIVO</t>
  </si>
  <si>
    <t>IRAP PRESTAZIONI PROFESSIONALI</t>
  </si>
  <si>
    <t>I.R.A.P.SU COMPENSI COMPONENTI C.D.A.</t>
  </si>
  <si>
    <t>IRAP CO.CO.CO.</t>
  </si>
  <si>
    <t>SPESE PER IL PERSONALE RESIDENZA PROTETTA</t>
  </si>
  <si>
    <t>RETRIBUZIONE PERSONALE RESIDENZA PROTETTA - TRATTAMENTO FONDAMENTALE</t>
  </si>
  <si>
    <t>RETRIBUZIONE PERSONALE RESIDENZA PROTETTA - TRATTAMENTO ACCESSORIO - INCENTIVI INDIVIDUALI E PRODUTTIVITA' COLLETTIVA</t>
  </si>
  <si>
    <t>INDENNITA' DI MISSIONE E RIMBORSI SPESE PERSONALE RESIDENZA PROTETTA</t>
  </si>
  <si>
    <t>ONERI SOCIALI PERSONALE RESIDENZA PROTETTA</t>
  </si>
  <si>
    <t>ASSICURAZIONE INFORTUNI PERSONALE RESIDENZA PROTETTA</t>
  </si>
  <si>
    <t>FONDO A CALCOLO MIGLIORAMENTI ECONOMICI PERSONALE RESIDENZA PROTETTA</t>
  </si>
  <si>
    <t>RETRIBUZIONE PERSONALE RESIDENZA PROTETTA - TRATTAMENTO ACCESSORIO - LAVORO STRAORDINARIO</t>
  </si>
  <si>
    <t>SPESE CONNESSE ALLA GESTIONE DELLA RESIDENZA PROTETTA</t>
  </si>
  <si>
    <t>INTEGRAZIONE RETTE INSUFFICIENTI</t>
  </si>
  <si>
    <t>SUSSIDI AGLI OSPITI</t>
  </si>
  <si>
    <t>SPESE PER COMMISSIONE CONTROLLO DI QUALITA' RESIDENZA PROTETTA</t>
  </si>
  <si>
    <t>SPESE PER DIREZIONE SANITARIA RESIDENZA PROTETTA</t>
  </si>
  <si>
    <t>SPESE SOSTENUTE PER CONTO DELL'A.T.I. GESTORE</t>
  </si>
  <si>
    <t>ACQUISTO DI BENI PER LA RESIDENZA PROTETTA</t>
  </si>
  <si>
    <t>SPESE PER MEDICINALI E DISINFETTANTI</t>
  </si>
  <si>
    <t>ATTREZZATURE VARIE E MINUTE</t>
  </si>
  <si>
    <t>STOVIGLIE E UTENSILI VARI</t>
  </si>
  <si>
    <t>SPESA PER IL VITTO</t>
  </si>
  <si>
    <t>SPESE PER IL VESTIARIO, BIANCHERIA, CALZATURE</t>
  </si>
  <si>
    <t>SPESE PER PRESTAZIONI DI SERVIZI RESIDENZA PROTETTA</t>
  </si>
  <si>
    <t>SPESE FUNERARIE E DI CULTO</t>
  </si>
  <si>
    <t>SPESE PER MANUTENZIONI RESIDENZA PROTETTA</t>
  </si>
  <si>
    <t>SPESE PER IL BUCATO</t>
  </si>
  <si>
    <t>ALTRE SPESE PER SERVIZI RESIDENZA PROTETTA</t>
  </si>
  <si>
    <t>SPESE PER FORMAZIONE PROFESSIONALE RESIDENZA PROTETTA</t>
  </si>
  <si>
    <t>IRAP PERSONALE RESIDENZA PROTETTA</t>
  </si>
  <si>
    <t>SPESE STRAORDINARIE RELATIVE AL PATRIMONIO</t>
  </si>
  <si>
    <t>ACQUISTO AUTOVEICOLI</t>
  </si>
  <si>
    <t>ACQUISTO ATTREZZATURE PER LA GESTIONE DEL PATRIMONIO</t>
  </si>
  <si>
    <t>SPESE PER LA MARTELLATA ED ALTRI COSTI CONNESSI AL TAGLIO STRAORDINARIO DEI BOSCHI</t>
  </si>
  <si>
    <t>SPESE STRAORDINARIE E VARIE DI BENEFICENZA</t>
  </si>
  <si>
    <t>MANUTENZIONI E RIPARAZIONI STRAORDINARIE RELATIVE AL PATRIMONIO</t>
  </si>
  <si>
    <t>PERIZIE STRAORDINARIE RELATIVE AL PATRIMONIO</t>
  </si>
  <si>
    <t>SPESE STRAORDINARIE RELATIVE ALLA GESTIONE DELL'AZIENDA AGRARIA</t>
  </si>
  <si>
    <t>SPESE AMMINISTRATIVE STRAORDINARIE</t>
  </si>
  <si>
    <t>MOBILI E ARREDI PER UFFICI AMMINISTRATIVI</t>
  </si>
  <si>
    <t>SPESE PER L'INFORMATIZZAZIONE DEGLI UFFICI E DEI SERVIZI</t>
  </si>
  <si>
    <t>MANUTENZIONI STRAORDINARIE UFFICI</t>
  </si>
  <si>
    <t>INTERESSI PASSIVI SU ANTICIPAZIONI DI CASSA</t>
  </si>
  <si>
    <t>SPESE PER LITI E TRANSAZIONI</t>
  </si>
  <si>
    <t>SPESE STRAORDINARIE RESIDENZA PROTETTA</t>
  </si>
  <si>
    <t>MOBILI ARREDI RESIDENZA PROTETTA</t>
  </si>
  <si>
    <t>ATTREZZATURE</t>
  </si>
  <si>
    <t>MANUTENZIONI STRAORDINARIE RESIDENZA PROTETTA</t>
  </si>
  <si>
    <t>SPESE PER RICORRENZE, ANNIVERSARI, FESTEGGIAMENTI RELATIVI AI FONDATORI</t>
  </si>
  <si>
    <t>SPESE CONNESSE A GARE DI APPALTO RELATIVE ALLA RESIDENZA PROTETTA</t>
  </si>
  <si>
    <t>LAVORI DI AMPLIAMENTO E AMMODERNAMENTO RESIDENZA PROTETTA</t>
  </si>
  <si>
    <t>SPESE PER ACQUISIZIONI PATRIMONIALI</t>
  </si>
  <si>
    <t>SPESE PER ACQUISIZIONE TERRENI</t>
  </si>
  <si>
    <t>SPESE PER ACQUISTO QUOTE PAC</t>
  </si>
  <si>
    <t>ACQUISTO DI BENI A FECONDITA' RIPETUTA PER LA FUNZIONALITA' DELLA RESIDENZA PROTETTA</t>
  </si>
  <si>
    <t>ACQUISTO DI MACCHINE ED INFRASTRUTTURE PER LA FUNZIONALITA' DELLA RESIDENZA PROTETTA</t>
  </si>
  <si>
    <t>SPESE PER RISTRUTTURAZIONE IMMOBILI COLPITI DAL SISMA</t>
  </si>
  <si>
    <t>SPESE PER RISTRUTTURAZIONE CASTELLO DI MONTENERO</t>
  </si>
  <si>
    <t>P.U.C. PANTALLA</t>
  </si>
  <si>
    <t>IMPOSTE DERIVANTI DA OPERAZIONI SUL PATRIMONIO</t>
  </si>
  <si>
    <t>IRPEF</t>
  </si>
  <si>
    <t>ALTRE IMPOSTE DERIVANTI DA OPERAZIONI SUL PATRIMONIO</t>
  </si>
  <si>
    <t>SPESE PER RISTRUTTURAZIONE PATRIMONIO IMMOBILIARE</t>
  </si>
  <si>
    <t>SPESE PER RISTRUTTURAZIONE CAPPELLA FUNERARIA PRESSO IL CIMITERO "VERANO"</t>
  </si>
  <si>
    <t>SPESE CONSEGUENTI AD OPERAZIONI SUL PATRIMONIO</t>
  </si>
  <si>
    <t>SPESE TECNICHE PER OPERAZIONI PATRIMONIALI</t>
  </si>
  <si>
    <t>MIGLIORIE FONDIARIE</t>
  </si>
  <si>
    <t>MIGLIORIE APPORTATE AI TERRENI AGRICOLI</t>
  </si>
  <si>
    <t>ACQUISTO BENI A FECONDITA' RIPETUTA PER IL FUNZIONAMENTO DELL'AZIENDA AGRARIA</t>
  </si>
  <si>
    <t>SPESE PER RIMBORSO PRESTITI</t>
  </si>
  <si>
    <t>QUOTE CAPITALI MUTUI</t>
  </si>
  <si>
    <t>ANTICIPAZIONE FONDO CASSA ECONOMALE</t>
  </si>
  <si>
    <t>RESTITUZIONE DEPOSITI CAUZIONALI</t>
  </si>
  <si>
    <t>RESTITUZIONE DEPOSITI PROVVISORI PER SPESE D'ASTA E GENERALI</t>
  </si>
  <si>
    <t>ANTICIPAZIONI C.A.ME.VA.T. : PERSONALE TECNICO</t>
  </si>
  <si>
    <t>SPESE PER LA GESTIONE DELL'AZIENDA AGRARIA</t>
  </si>
  <si>
    <t>CAP.</t>
  </si>
  <si>
    <t xml:space="preserve">ART. </t>
  </si>
  <si>
    <t>DESCRIZIONE CAPITOLO</t>
  </si>
  <si>
    <t>DESCRIZIONE ARTICOLO</t>
  </si>
  <si>
    <t>Riepilogo Entrate</t>
  </si>
  <si>
    <t>Titolo II Movimenti Capitali</t>
  </si>
  <si>
    <t>Titolo III Partite di Giro</t>
  </si>
  <si>
    <t xml:space="preserve">Totale Generale </t>
  </si>
  <si>
    <t>Riepilogo Uscite</t>
  </si>
  <si>
    <t>Sbilancio</t>
  </si>
  <si>
    <t>SPESE PER ACQUISTO IMMOBILI</t>
  </si>
  <si>
    <t>ENTRATE</t>
  </si>
  <si>
    <t>USCITE</t>
  </si>
  <si>
    <t>A.P.S.P. “Letizia Veralli, Giulio ed Angelo Cortesi”</t>
  </si>
  <si>
    <t>06059 Todi (PG), Via Tiberina, n.11</t>
  </si>
  <si>
    <t>C.F. 00166160549</t>
  </si>
  <si>
    <t>Entrate correnti</t>
  </si>
  <si>
    <t>Movimenti di Capitali</t>
  </si>
  <si>
    <t>Partite di Giro</t>
  </si>
  <si>
    <t>Uscite correnti</t>
  </si>
  <si>
    <t>totale</t>
  </si>
  <si>
    <t>Totale</t>
  </si>
  <si>
    <t>importo</t>
  </si>
  <si>
    <t>interessi</t>
  </si>
  <si>
    <t>IVA</t>
  </si>
  <si>
    <t>capitale</t>
  </si>
  <si>
    <t>montenero 19.1</t>
  </si>
  <si>
    <t>montenero 19.7</t>
  </si>
  <si>
    <t>PAC 27.3</t>
  </si>
  <si>
    <t>PAC 27.9</t>
  </si>
  <si>
    <t>Sbilanci</t>
  </si>
  <si>
    <t>Partite correnti (E-U)</t>
  </si>
  <si>
    <t>Movimenti Capitali (E-U)</t>
  </si>
  <si>
    <t>A</t>
  </si>
  <si>
    <t>B</t>
  </si>
  <si>
    <t>CONTRIBUTI DIVERSI IN C/CAPITALE</t>
  </si>
  <si>
    <t>CONTRIBUTI DA ASSOCIAZIONI E SOGGETTI PRIVATI</t>
  </si>
  <si>
    <t>D</t>
  </si>
  <si>
    <t>Totali</t>
  </si>
  <si>
    <t>Carige 31.12</t>
  </si>
  <si>
    <t>APSP VERALLI CORTESI</t>
  </si>
  <si>
    <t>2/3 carico Azienda</t>
  </si>
  <si>
    <t>membri del Cda</t>
  </si>
  <si>
    <t>ruolo</t>
  </si>
  <si>
    <t>lordo</t>
  </si>
  <si>
    <t>Al.</t>
  </si>
  <si>
    <t>C.P.</t>
  </si>
  <si>
    <t>al.</t>
  </si>
  <si>
    <t>Rit. INPS</t>
  </si>
  <si>
    <t>IRAP 8,50%</t>
  </si>
  <si>
    <t>Cons.</t>
  </si>
  <si>
    <t>Rif. Bilancio / capitolo - articolo</t>
  </si>
  <si>
    <t>145 - 305</t>
  </si>
  <si>
    <t>200 -444</t>
  </si>
  <si>
    <t xml:space="preserve">Totale Impegno </t>
  </si>
  <si>
    <t>Compensi membri Cda</t>
  </si>
  <si>
    <t>E</t>
  </si>
  <si>
    <t>145 -306</t>
  </si>
  <si>
    <t>All.</t>
  </si>
  <si>
    <t>Riepilogo Affitti</t>
  </si>
  <si>
    <t>Conduzione diretta 3 ett.</t>
  </si>
  <si>
    <t>arrotondato</t>
  </si>
  <si>
    <t>Entrate</t>
  </si>
  <si>
    <t>Uscite</t>
  </si>
  <si>
    <t>Carige 30.06</t>
  </si>
  <si>
    <t>Scadenza</t>
  </si>
  <si>
    <t>Importo Rata</t>
  </si>
  <si>
    <t>Quota Capitale</t>
  </si>
  <si>
    <t>Quota Interessi</t>
  </si>
  <si>
    <t>Debito Residuo</t>
  </si>
  <si>
    <t>31.12.2011</t>
  </si>
  <si>
    <t>30.06.2012</t>
  </si>
  <si>
    <t>31.12.2012</t>
  </si>
  <si>
    <t>30.06.2013</t>
  </si>
  <si>
    <t>31.12.2013</t>
  </si>
  <si>
    <t>30.06.2014</t>
  </si>
  <si>
    <t>31.12.2014</t>
  </si>
  <si>
    <t>30.06.2015</t>
  </si>
  <si>
    <t>31.12.2015</t>
  </si>
  <si>
    <t>30.06.2016</t>
  </si>
  <si>
    <t>31.12.2016</t>
  </si>
  <si>
    <t>30.06.2017</t>
  </si>
  <si>
    <t>31.12.2017</t>
  </si>
  <si>
    <t>30.06.2018</t>
  </si>
  <si>
    <t>31.12.2018</t>
  </si>
  <si>
    <t>30.06.2019</t>
  </si>
  <si>
    <t>31.12.2019</t>
  </si>
  <si>
    <t>30.06.2020</t>
  </si>
  <si>
    <t>31.12.2020</t>
  </si>
  <si>
    <t>30.06.2021</t>
  </si>
  <si>
    <t>31.12.2021</t>
  </si>
  <si>
    <t>30.06.2022</t>
  </si>
  <si>
    <t>31.12.2022</t>
  </si>
  <si>
    <t>30.06.2023</t>
  </si>
  <si>
    <t>31.12.2023</t>
  </si>
  <si>
    <t>30.06.2024</t>
  </si>
  <si>
    <t>31.12.2024</t>
  </si>
  <si>
    <t>30.06.2025</t>
  </si>
  <si>
    <t>31.12.2025</t>
  </si>
  <si>
    <t>30.06.2026</t>
  </si>
  <si>
    <t>31.12.2026</t>
  </si>
  <si>
    <t>30.06.2027</t>
  </si>
  <si>
    <t>31.12.2027</t>
  </si>
  <si>
    <t>30.06.2028</t>
  </si>
  <si>
    <t>31.12.2028</t>
  </si>
  <si>
    <t>30.06.2029</t>
  </si>
  <si>
    <t>31.12.2029</t>
  </si>
  <si>
    <t>30.06.2030</t>
  </si>
  <si>
    <t>31.12.2030</t>
  </si>
  <si>
    <t>30.06.2031</t>
  </si>
  <si>
    <t>31.12.2031</t>
  </si>
  <si>
    <t>30.06.2032</t>
  </si>
  <si>
    <t>31.12.2032</t>
  </si>
  <si>
    <t>30.06.2033</t>
  </si>
  <si>
    <t>Totali:</t>
  </si>
  <si>
    <t>Progress.</t>
  </si>
  <si>
    <t>Prestiti</t>
  </si>
  <si>
    <t>Sbilancio parte capitale</t>
  </si>
  <si>
    <t>ruolo ufficio tecnico - terreni</t>
  </si>
  <si>
    <t>ruolo ufficio tecnico - terreni per usi diversi</t>
  </si>
  <si>
    <t>posti</t>
  </si>
  <si>
    <t>giorni</t>
  </si>
  <si>
    <t>INTERESSI</t>
  </si>
  <si>
    <t>gennaio</t>
  </si>
  <si>
    <t>febbraio</t>
  </si>
  <si>
    <t>marzo</t>
  </si>
  <si>
    <t xml:space="preserve">aprile 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</si>
  <si>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</si>
  <si>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</si>
  <si>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</si>
  <si>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</si>
  <si>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</si>
  <si>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</si>
  <si>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</si>
  <si>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presenze teoriche</t>
  </si>
  <si>
    <t>giorni mese</t>
  </si>
  <si>
    <t>giorni presenta teoriche</t>
  </si>
  <si>
    <t>giorni presenza effettive</t>
  </si>
  <si>
    <t>media  presenze giornaliere</t>
  </si>
  <si>
    <t>differenza giornate effettive/teoriche</t>
  </si>
  <si>
    <t>retta</t>
  </si>
  <si>
    <t>TOTALE</t>
  </si>
  <si>
    <t>oneri</t>
  </si>
  <si>
    <t>V. Pres.</t>
  </si>
  <si>
    <t>IVA SPLIT PAYMENT</t>
  </si>
  <si>
    <t>CONTRIBUTI PER TETTO CHIESA E ARCHIVIO</t>
  </si>
  <si>
    <t>SPESE PER SMALTIMENTO CEMENTO/AMIANTO FABBRICATO DI PANTALLA</t>
  </si>
  <si>
    <t>SPESE PER MIGLIORARE LA SICUREZZA DELLA RESIDENZA PROTETTA</t>
  </si>
  <si>
    <t>CONTRIBUTO PER OSPITI SOLVENTI R.P. SOLVENTI IN PROPRIO</t>
  </si>
  <si>
    <t>SPESE PER MIGLIORIE PATRIMONIO ENTE</t>
  </si>
  <si>
    <t>SPESE PER MIGLIORIE REDISENZA PROTETTA</t>
  </si>
  <si>
    <t>CONTRIBUTI DA FONDAZIONI, ASSOCIAZIONI E SOGGETTI PRIVATI</t>
  </si>
  <si>
    <t>CONTRIBUTI DA PRIVATI</t>
  </si>
  <si>
    <t>SPESE PER RISTRUTTURAZIONE CHIESA R.P. E ARCHIVIO</t>
  </si>
  <si>
    <t>iva</t>
  </si>
  <si>
    <t xml:space="preserve">CORRISPETTIVO APPALTO SERVIZI </t>
  </si>
  <si>
    <t>NUOVE DOTAZIONI TECNOLOGICHE</t>
  </si>
  <si>
    <t>convenzionati</t>
  </si>
  <si>
    <t>comprensivi del rimborso forfettario contratto servizi R.P.</t>
  </si>
  <si>
    <t>solventi in proprio</t>
  </si>
  <si>
    <t>IMPOSTE DI REGISTRO IPOTECARIE E CATASTALI</t>
  </si>
  <si>
    <t>Totale generale</t>
  </si>
  <si>
    <t>FITTO DELLE ALTRE TERRE A RUOLO</t>
  </si>
  <si>
    <t>FITTO DELLE ALTRE TERRE PREVISTO</t>
  </si>
  <si>
    <t>SPESE PER CONVENZIONI CON ORGANIZZAZIONI DI VOLONTARIATO</t>
  </si>
  <si>
    <t>LAVORI DI ADEGUAMENTO ALLA NORMATIVA ANTINCENDIO</t>
  </si>
  <si>
    <t>ruolo ufficio tecnico - fabbricati ad uso abitativo</t>
  </si>
  <si>
    <t>Titolo I ordinarie</t>
  </si>
  <si>
    <t>Titolo I straordinarie</t>
  </si>
  <si>
    <t>aprile</t>
  </si>
  <si>
    <t>maggio</t>
  </si>
  <si>
    <t xml:space="preserve">media </t>
  </si>
  <si>
    <t xml:space="preserve">luglio </t>
  </si>
  <si>
    <t xml:space="preserve">agosto  </t>
  </si>
  <si>
    <t>media mensile</t>
  </si>
  <si>
    <t>CONTRIBUTI DA FONDAZIONI, ASSOCIAZIONI, ENTI, SOGGETTI PRIVATI E PUBBLICI</t>
  </si>
  <si>
    <t>REALIZZAZIONE NUOVA CAMERA MORTUARIA</t>
  </si>
  <si>
    <t>RIFACIMENTO PIANO STRADALE VIALE ACCESSO A RESIDENZA PROTETTA</t>
  </si>
  <si>
    <t>I.M.U. - T.A.S.I.</t>
  </si>
  <si>
    <t>Bilancio di Previsione anno 2019</t>
  </si>
  <si>
    <t>importo 2019</t>
  </si>
  <si>
    <t>Allegato A - Bilancio di Previsione 2019</t>
  </si>
  <si>
    <t>CAPITALE</t>
  </si>
  <si>
    <t>Allegato D - Bilancio di Previsione 2019</t>
  </si>
  <si>
    <t>Sargeni Francesca</t>
  </si>
  <si>
    <t>Mallozzi Leonardo</t>
  </si>
  <si>
    <t>Dominici Francesca</t>
  </si>
  <si>
    <t>Tiberi Francesco</t>
  </si>
  <si>
    <t>Allegato B - Bilancio di Previsione 2019</t>
  </si>
  <si>
    <t>Presenze 2018</t>
  </si>
  <si>
    <t>corrispettivo</t>
  </si>
  <si>
    <t>Allegato C - Bilancio di previsione 2019</t>
  </si>
  <si>
    <t>Calcolato su n°75 presenze</t>
  </si>
  <si>
    <t>ruolo ufficio tecnico - fabbricati ad usi diversi</t>
  </si>
  <si>
    <t>adeguamento istat 1%</t>
  </si>
  <si>
    <t>ruolo ufficio tecnico - fabbricati uso commerciale</t>
  </si>
  <si>
    <t xml:space="preserve">Totale </t>
  </si>
  <si>
    <t>stimato su n,75 ospiti</t>
  </si>
  <si>
    <t>stimato su n.75 ospiti</t>
  </si>
  <si>
    <t>maggiorato 1,2% come da CID</t>
  </si>
  <si>
    <t>stimato su n.11 ospiti solventi in proprio</t>
  </si>
  <si>
    <t>Allegato E - Bilancio di Previsione 2019</t>
  </si>
  <si>
    <t>dettaglio movimenti di capitale Bilancio di Previsione 2019</t>
  </si>
  <si>
    <t>dicembre (*)</t>
  </si>
  <si>
    <t xml:space="preserve">(*) dato presunto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</si>
</sst>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&quot;€&quot;\ #,##0.00"/>
    <numFmt numFmtId="176" formatCode="[$€-2]\ #.##000_);[Red]\([$€-2]\ #.##000\)"/>
    <numFmt numFmtId="177" formatCode="[$-410]dddd\ d\ mmmm\ yyyy"/>
    <numFmt numFmtId="178" formatCode="&quot;€&quot;\ #,##0.00;[Red]&quot;€&quot;\ #,##0.00"/>
    <numFmt numFmtId="179" formatCode="0.0%"/>
    <numFmt numFmtId="180" formatCode="0.0000%"/>
    <numFmt numFmtId="181" formatCode="&quot;€&quot;\ #,##0.0000"/>
    <numFmt numFmtId="182" formatCode="0.000%"/>
    <numFmt numFmtId="183" formatCode="0.00_ ;[Red]\-0.00\ 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8"/>
      <color indexed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10"/>
      <color rgb="FFFF0000"/>
      <name val="Arial"/>
      <family val="2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70" fontId="0" fillId="0" borderId="0" applyFont="0" applyFill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75" fontId="5" fillId="0" borderId="10" xfId="0" applyNumberFormat="1" applyFont="1" applyBorder="1" applyAlignment="1">
      <alignment/>
    </xf>
    <xf numFmtId="0" fontId="5" fillId="0" borderId="0" xfId="0" applyFont="1" applyAlignment="1">
      <alignment wrapText="1"/>
    </xf>
    <xf numFmtId="175" fontId="5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175" fontId="7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8" fontId="0" fillId="0" borderId="10" xfId="0" applyNumberFormat="1" applyBorder="1" applyAlignment="1">
      <alignment/>
    </xf>
    <xf numFmtId="4" fontId="4" fillId="34" borderId="10" xfId="0" applyNumberFormat="1" applyFont="1" applyFill="1" applyBorder="1" applyAlignment="1">
      <alignment/>
    </xf>
    <xf numFmtId="175" fontId="5" fillId="34" borderId="10" xfId="0" applyNumberFormat="1" applyFont="1" applyFill="1" applyBorder="1" applyAlignment="1">
      <alignment/>
    </xf>
    <xf numFmtId="167" fontId="0" fillId="0" borderId="10" xfId="0" applyNumberFormat="1" applyBorder="1" applyAlignment="1">
      <alignment/>
    </xf>
    <xf numFmtId="167" fontId="12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0" fontId="1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67" fontId="5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175" fontId="5" fillId="0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14" fillId="35" borderId="10" xfId="0" applyFont="1" applyFill="1" applyBorder="1" applyAlignment="1">
      <alignment horizontal="center" wrapText="1"/>
    </xf>
    <xf numFmtId="167" fontId="5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167" fontId="0" fillId="0" borderId="10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175" fontId="12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175" fontId="61" fillId="0" borderId="10" xfId="0" applyNumberFormat="1" applyFont="1" applyFill="1" applyBorder="1" applyAlignment="1">
      <alignment/>
    </xf>
    <xf numFmtId="175" fontId="61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75" fontId="61" fillId="0" borderId="0" xfId="0" applyNumberFormat="1" applyFont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4" fontId="20" fillId="0" borderId="0" xfId="0" applyNumberFormat="1" applyFont="1" applyBorder="1" applyAlignment="1">
      <alignment horizontal="center"/>
    </xf>
    <xf numFmtId="167" fontId="21" fillId="0" borderId="0" xfId="0" applyNumberFormat="1" applyFont="1" applyBorder="1" applyAlignment="1">
      <alignment horizontal="justify"/>
    </xf>
    <xf numFmtId="167" fontId="21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center"/>
    </xf>
    <xf numFmtId="178" fontId="0" fillId="0" borderId="10" xfId="0" applyNumberFormat="1" applyFill="1" applyBorder="1" applyAlignment="1">
      <alignment/>
    </xf>
    <xf numFmtId="167" fontId="15" fillId="37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wrapText="1"/>
    </xf>
    <xf numFmtId="0" fontId="0" fillId="38" borderId="10" xfId="0" applyFill="1" applyBorder="1" applyAlignment="1">
      <alignment/>
    </xf>
    <xf numFmtId="178" fontId="0" fillId="38" borderId="10" xfId="0" applyNumberForma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2" fillId="0" borderId="10" xfId="0" applyFont="1" applyBorder="1" applyAlignment="1">
      <alignment/>
    </xf>
    <xf numFmtId="167" fontId="62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2" fontId="12" fillId="38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5" fontId="0" fillId="0" borderId="0" xfId="0" applyNumberFormat="1" applyFont="1" applyAlignment="1">
      <alignment/>
    </xf>
    <xf numFmtId="0" fontId="15" fillId="38" borderId="10" xfId="0" applyFont="1" applyFill="1" applyBorder="1" applyAlignment="1">
      <alignment wrapText="1"/>
    </xf>
    <xf numFmtId="167" fontId="15" fillId="38" borderId="10" xfId="0" applyNumberFormat="1" applyFont="1" applyFill="1" applyBorder="1" applyAlignment="1">
      <alignment wrapText="1"/>
    </xf>
    <xf numFmtId="1" fontId="0" fillId="38" borderId="10" xfId="0" applyNumberForma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0" fontId="11" fillId="37" borderId="10" xfId="0" applyFont="1" applyFill="1" applyBorder="1" applyAlignment="1">
      <alignment horizontal="center"/>
    </xf>
    <xf numFmtId="0" fontId="15" fillId="37" borderId="10" xfId="0" applyFont="1" applyFill="1" applyBorder="1" applyAlignment="1">
      <alignment wrapText="1"/>
    </xf>
    <xf numFmtId="4" fontId="15" fillId="37" borderId="10" xfId="0" applyNumberFormat="1" applyFont="1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167" fontId="15" fillId="37" borderId="10" xfId="0" applyNumberFormat="1" applyFont="1" applyFill="1" applyBorder="1" applyAlignment="1">
      <alignment horizontal="center" wrapText="1"/>
    </xf>
    <xf numFmtId="167" fontId="0" fillId="0" borderId="10" xfId="0" applyNumberFormat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75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75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/>
    </xf>
    <xf numFmtId="175" fontId="24" fillId="0" borderId="10" xfId="0" applyNumberFormat="1" applyFont="1" applyBorder="1" applyAlignment="1">
      <alignment/>
    </xf>
    <xf numFmtId="0" fontId="24" fillId="38" borderId="10" xfId="0" applyFont="1" applyFill="1" applyBorder="1" applyAlignment="1">
      <alignment/>
    </xf>
    <xf numFmtId="175" fontId="24" fillId="38" borderId="10" xfId="0" applyNumberFormat="1" applyFont="1" applyFill="1" applyBorder="1" applyAlignment="1">
      <alignment/>
    </xf>
    <xf numFmtId="167" fontId="12" fillId="0" borderId="0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7" fontId="0" fillId="0" borderId="10" xfId="0" applyNumberFormat="1" applyFont="1" applyBorder="1" applyAlignment="1">
      <alignment/>
    </xf>
    <xf numFmtId="175" fontId="5" fillId="37" borderId="10" xfId="0" applyNumberFormat="1" applyFont="1" applyFill="1" applyBorder="1" applyAlignment="1">
      <alignment/>
    </xf>
    <xf numFmtId="175" fontId="63" fillId="37" borderId="10" xfId="0" applyNumberFormat="1" applyFont="1" applyFill="1" applyBorder="1" applyAlignment="1">
      <alignment/>
    </xf>
    <xf numFmtId="175" fontId="5" fillId="37" borderId="0" xfId="0" applyNumberFormat="1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167" fontId="5" fillId="37" borderId="10" xfId="0" applyNumberFormat="1" applyFont="1" applyFill="1" applyBorder="1" applyAlignment="1">
      <alignment/>
    </xf>
    <xf numFmtId="167" fontId="63" fillId="37" borderId="10" xfId="0" applyNumberFormat="1" applyFont="1" applyFill="1" applyBorder="1" applyAlignment="1">
      <alignment/>
    </xf>
    <xf numFmtId="167" fontId="63" fillId="37" borderId="13" xfId="0" applyNumberFormat="1" applyFont="1" applyFill="1" applyBorder="1" applyAlignment="1">
      <alignment/>
    </xf>
    <xf numFmtId="0" fontId="16" fillId="37" borderId="10" xfId="0" applyFont="1" applyFill="1" applyBorder="1" applyAlignment="1">
      <alignment horizontal="right" wrapText="1"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2" fontId="12" fillId="37" borderId="10" xfId="0" applyNumberFormat="1" applyFont="1" applyFill="1" applyBorder="1" applyAlignment="1">
      <alignment/>
    </xf>
    <xf numFmtId="0" fontId="13" fillId="38" borderId="10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eggi%20Veralli%20raccolta\Conteggi%20Veralli%20ann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ko\Desktop\conteggi%20Veralli%20raccolta\Conteggi%20Veralli%20ann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naio pag.to anticipato"/>
      <sheetName val="Gennaio pag.to posticipato"/>
      <sheetName val="Febbraio pag.to anticipato"/>
      <sheetName val="Febbraio pag.to posticipato"/>
      <sheetName val="Marzo pag.to anticipato"/>
      <sheetName val="Marzo pag.to posticipato"/>
      <sheetName val="Aprile pag.to anticipato"/>
      <sheetName val="Aprile pag.to posticipato"/>
      <sheetName val="Maggio pag.to anticipato"/>
      <sheetName val="Maggio pag.to posticipato"/>
      <sheetName val="Giugno pag.to anticipato"/>
      <sheetName val="Giugno pag.to posticipato"/>
      <sheetName val="Luglio pag.to anticipato"/>
      <sheetName val="Luglio pag.to posticipato"/>
      <sheetName val="Agosto pag.to anticipato"/>
      <sheetName val="Agosto pag.to posticipato"/>
      <sheetName val="Settembre pag.to anticipato"/>
      <sheetName val="Settembre pag.to posticipato"/>
      <sheetName val="Ottobre pag.to anticipato"/>
      <sheetName val="Ottobre pag.to posticipato"/>
      <sheetName val="Novembre pag.to anticipato"/>
    </sheetNames>
    <sheetDataSet>
      <sheetData sheetId="0">
        <row r="78">
          <cell r="C78">
            <v>1565</v>
          </cell>
        </row>
      </sheetData>
      <sheetData sheetId="1">
        <row r="25">
          <cell r="C25">
            <v>403</v>
          </cell>
        </row>
      </sheetData>
      <sheetData sheetId="2">
        <row r="74">
          <cell r="C74">
            <v>1400</v>
          </cell>
        </row>
      </sheetData>
      <sheetData sheetId="3">
        <row r="23">
          <cell r="C23">
            <v>364</v>
          </cell>
        </row>
      </sheetData>
      <sheetData sheetId="4">
        <row r="76">
          <cell r="C76">
            <v>1557</v>
          </cell>
        </row>
      </sheetData>
      <sheetData sheetId="5">
        <row r="25">
          <cell r="C25">
            <v>394</v>
          </cell>
        </row>
      </sheetData>
      <sheetData sheetId="6">
        <row r="76">
          <cell r="C76">
            <v>1547</v>
          </cell>
        </row>
      </sheetData>
      <sheetData sheetId="7">
        <row r="24">
          <cell r="C24">
            <v>360</v>
          </cell>
        </row>
      </sheetData>
      <sheetData sheetId="8">
        <row r="81">
          <cell r="C81">
            <v>1597</v>
          </cell>
        </row>
      </sheetData>
      <sheetData sheetId="9">
        <row r="24">
          <cell r="C24">
            <v>372</v>
          </cell>
        </row>
      </sheetData>
      <sheetData sheetId="10">
        <row r="83">
          <cell r="C83">
            <v>1556</v>
          </cell>
        </row>
      </sheetData>
      <sheetData sheetId="11">
        <row r="21">
          <cell r="C21">
            <v>360</v>
          </cell>
        </row>
      </sheetData>
      <sheetData sheetId="12">
        <row r="79">
          <cell r="C79">
            <v>1603</v>
          </cell>
        </row>
      </sheetData>
      <sheetData sheetId="13">
        <row r="23">
          <cell r="C23">
            <v>362</v>
          </cell>
        </row>
      </sheetData>
      <sheetData sheetId="14">
        <row r="86">
          <cell r="C86">
            <v>1614</v>
          </cell>
        </row>
      </sheetData>
      <sheetData sheetId="15">
        <row r="21">
          <cell r="C21">
            <v>341</v>
          </cell>
        </row>
      </sheetData>
      <sheetData sheetId="16">
        <row r="79">
          <cell r="C79">
            <v>1569</v>
          </cell>
        </row>
      </sheetData>
      <sheetData sheetId="17">
        <row r="22">
          <cell r="C22">
            <v>330</v>
          </cell>
        </row>
      </sheetData>
      <sheetData sheetId="18">
        <row r="79">
          <cell r="C79">
            <v>1593</v>
          </cell>
        </row>
      </sheetData>
      <sheetData sheetId="19">
        <row r="22">
          <cell r="C22">
            <v>323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naio pag.to anticipato"/>
      <sheetName val="Gennaio pag.to posticipato"/>
      <sheetName val="Febbraio pag.to anticipato"/>
      <sheetName val="Febbraio pag.to posticipato"/>
      <sheetName val="Marzo pag.to anticipato"/>
      <sheetName val="Marzo pag.to posticipato"/>
      <sheetName val="Aprile pag.to anticipato"/>
      <sheetName val="Aprile pag.to posticipato"/>
      <sheetName val="Maggio pag.to anticipato"/>
      <sheetName val="Maggio pag.to posticipato"/>
      <sheetName val="Giugno pag.to anticipato"/>
      <sheetName val="Giugno pag.to posticipato"/>
      <sheetName val="Luglio pag.to anticipato"/>
      <sheetName val="Luglio pag.to posticipato"/>
      <sheetName val="Agosto pag.to anticipato"/>
      <sheetName val="Agosto pag.to posticipato"/>
      <sheetName val="Settembre pag.to anticipato"/>
      <sheetName val="Settembre pag.to posticipato"/>
      <sheetName val="Ottobre pag.to anticipato"/>
      <sheetName val="Ottobre pag.to posticipato"/>
      <sheetName val="Novembre pag.to anticipato"/>
      <sheetName val="Novembre pag.to posticipato"/>
      <sheetName val="Dicembre pag.to anticipato"/>
    </sheetNames>
    <sheetDataSet>
      <sheetData sheetId="20">
        <row r="81">
          <cell r="C81">
            <v>1573</v>
          </cell>
        </row>
      </sheetData>
      <sheetData sheetId="21">
        <row r="21">
          <cell r="C21">
            <v>290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D17"/>
  <sheetViews>
    <sheetView view="pageBreakPreview" zoomScale="60" zoomScalePageLayoutView="0" workbookViewId="0" topLeftCell="A1">
      <selection activeCell="G19" sqref="G19"/>
    </sheetView>
  </sheetViews>
  <sheetFormatPr defaultColWidth="9.140625" defaultRowHeight="16.5" customHeight="1"/>
  <sheetData>
    <row r="9" spans="3:4" ht="26.25" customHeight="1">
      <c r="C9" s="60" t="s">
        <v>241</v>
      </c>
      <c r="D9" s="15"/>
    </row>
    <row r="10" spans="3:4" ht="16.5" customHeight="1">
      <c r="C10" s="18" t="s">
        <v>242</v>
      </c>
      <c r="D10" s="18"/>
    </row>
    <row r="11" spans="3:4" ht="16.5" customHeight="1">
      <c r="C11" s="18" t="s">
        <v>243</v>
      </c>
      <c r="D11" s="18"/>
    </row>
    <row r="12" spans="3:4" ht="16.5" customHeight="1">
      <c r="C12" s="18"/>
      <c r="D12" s="18"/>
    </row>
    <row r="13" spans="3:4" ht="16.5" customHeight="1">
      <c r="C13" s="21" t="s">
        <v>407</v>
      </c>
      <c r="D13" s="18"/>
    </row>
    <row r="17" ht="16.5" customHeight="1">
      <c r="C17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5"/>
  <sheetViews>
    <sheetView zoomScalePageLayoutView="0" workbookViewId="0" topLeftCell="A85">
      <selection activeCell="E85" sqref="E85"/>
    </sheetView>
  </sheetViews>
  <sheetFormatPr defaultColWidth="9.140625" defaultRowHeight="12.75"/>
  <cols>
    <col min="1" max="1" width="5.00390625" style="4" bestFit="1" customWidth="1"/>
    <col min="2" max="2" width="5.28125" style="4" customWidth="1"/>
    <col min="3" max="3" width="28.421875" style="8" customWidth="1"/>
    <col min="4" max="4" width="28.7109375" style="8" customWidth="1"/>
    <col min="5" max="5" width="15.8515625" style="13" customWidth="1"/>
    <col min="6" max="6" width="5.57421875" style="4" customWidth="1"/>
    <col min="7" max="7" width="22.7109375" style="4" customWidth="1"/>
    <col min="8" max="8" width="16.57421875" style="4" customWidth="1"/>
    <col min="9" max="9" width="11.8515625" style="4" customWidth="1"/>
    <col min="10" max="16384" width="9.140625" style="4" customWidth="1"/>
  </cols>
  <sheetData>
    <row r="1" spans="3:5" ht="24.75" customHeight="1">
      <c r="C1" s="19" t="s">
        <v>241</v>
      </c>
      <c r="D1" s="15"/>
      <c r="E1" s="20"/>
    </row>
    <row r="2" spans="3:5" ht="24.75" customHeight="1">
      <c r="C2" s="18" t="s">
        <v>242</v>
      </c>
      <c r="D2" s="18"/>
      <c r="E2" s="18"/>
    </row>
    <row r="3" spans="3:5" ht="24.75" customHeight="1">
      <c r="C3" s="18" t="s">
        <v>243</v>
      </c>
      <c r="D3" s="18"/>
      <c r="E3" s="18"/>
    </row>
    <row r="4" spans="3:5" ht="24.75" customHeight="1">
      <c r="C4" s="18"/>
      <c r="D4" s="18"/>
      <c r="E4" s="18"/>
    </row>
    <row r="5" spans="3:5" ht="24.75" customHeight="1">
      <c r="C5" s="21" t="s">
        <v>407</v>
      </c>
      <c r="D5" s="18"/>
      <c r="E5" s="18"/>
    </row>
    <row r="6" spans="3:5" ht="24.75" customHeight="1">
      <c r="C6" s="18"/>
      <c r="D6" s="18"/>
      <c r="E6" s="18"/>
    </row>
    <row r="7" ht="9.75">
      <c r="C7" s="17" t="s">
        <v>239</v>
      </c>
    </row>
    <row r="9" spans="1:6" ht="9.75">
      <c r="A9" s="1" t="s">
        <v>228</v>
      </c>
      <c r="B9" s="1" t="s">
        <v>229</v>
      </c>
      <c r="C9" s="2" t="s">
        <v>230</v>
      </c>
      <c r="D9" s="2" t="s">
        <v>231</v>
      </c>
      <c r="E9" s="3" t="s">
        <v>408</v>
      </c>
      <c r="F9" s="5" t="s">
        <v>286</v>
      </c>
    </row>
    <row r="10" spans="1:6" ht="9.75">
      <c r="A10" s="1"/>
      <c r="B10" s="1"/>
      <c r="C10" s="2" t="s">
        <v>244</v>
      </c>
      <c r="D10" s="2"/>
      <c r="E10" s="3"/>
      <c r="F10" s="5"/>
    </row>
    <row r="11" spans="1:6" ht="9.75">
      <c r="A11" s="1"/>
      <c r="B11" s="1"/>
      <c r="C11" s="2"/>
      <c r="D11" s="2"/>
      <c r="E11" s="3"/>
      <c r="F11" s="5"/>
    </row>
    <row r="12" spans="1:6" ht="9.75">
      <c r="A12" s="5">
        <v>10</v>
      </c>
      <c r="B12" s="5">
        <v>10</v>
      </c>
      <c r="C12" s="6" t="s">
        <v>0</v>
      </c>
      <c r="D12" s="6" t="s">
        <v>1</v>
      </c>
      <c r="E12" s="130">
        <v>0</v>
      </c>
      <c r="F12" s="5"/>
    </row>
    <row r="13" spans="1:6" ht="9.75">
      <c r="A13" s="5">
        <v>10</v>
      </c>
      <c r="B13" s="5">
        <v>20</v>
      </c>
      <c r="C13" s="6" t="s">
        <v>0</v>
      </c>
      <c r="D13" s="6" t="s">
        <v>390</v>
      </c>
      <c r="E13" s="130">
        <v>561617.73</v>
      </c>
      <c r="F13" s="36" t="s">
        <v>261</v>
      </c>
    </row>
    <row r="14" spans="1:6" ht="9.75">
      <c r="A14" s="5">
        <v>10</v>
      </c>
      <c r="B14" s="5">
        <v>21</v>
      </c>
      <c r="C14" s="6" t="s">
        <v>0</v>
      </c>
      <c r="D14" s="6" t="s">
        <v>391</v>
      </c>
      <c r="E14" s="130"/>
      <c r="F14" s="36"/>
    </row>
    <row r="15" spans="1:6" ht="20.25">
      <c r="A15" s="5">
        <v>30</v>
      </c>
      <c r="B15" s="5">
        <v>40</v>
      </c>
      <c r="C15" s="6" t="s">
        <v>2</v>
      </c>
      <c r="D15" s="6" t="s">
        <v>3</v>
      </c>
      <c r="E15" s="130">
        <v>5130.8</v>
      </c>
      <c r="F15" s="36" t="s">
        <v>271</v>
      </c>
    </row>
    <row r="16" spans="1:6" ht="20.25">
      <c r="A16" s="5">
        <v>30</v>
      </c>
      <c r="B16" s="5">
        <v>50</v>
      </c>
      <c r="C16" s="6" t="s">
        <v>2</v>
      </c>
      <c r="D16" s="6" t="s">
        <v>4</v>
      </c>
      <c r="E16" s="130">
        <v>28971.26</v>
      </c>
      <c r="F16" s="36" t="s">
        <v>271</v>
      </c>
    </row>
    <row r="17" spans="1:6" ht="20.25">
      <c r="A17" s="5">
        <v>30</v>
      </c>
      <c r="B17" s="5">
        <v>60</v>
      </c>
      <c r="C17" s="6" t="s">
        <v>2</v>
      </c>
      <c r="D17" s="6" t="s">
        <v>5</v>
      </c>
      <c r="E17" s="130">
        <v>672.3</v>
      </c>
      <c r="F17" s="36" t="s">
        <v>271</v>
      </c>
    </row>
    <row r="18" spans="1:6" ht="20.25">
      <c r="A18" s="5">
        <v>40</v>
      </c>
      <c r="B18" s="5">
        <v>80</v>
      </c>
      <c r="C18" s="6" t="s">
        <v>6</v>
      </c>
      <c r="D18" s="6" t="s">
        <v>7</v>
      </c>
      <c r="E18" s="130">
        <v>1000</v>
      </c>
      <c r="F18" s="5"/>
    </row>
    <row r="19" spans="1:6" ht="20.25">
      <c r="A19" s="5">
        <v>40</v>
      </c>
      <c r="B19" s="5">
        <v>90</v>
      </c>
      <c r="C19" s="6" t="s">
        <v>6</v>
      </c>
      <c r="D19" s="6" t="s">
        <v>8</v>
      </c>
      <c r="E19" s="130">
        <v>0</v>
      </c>
      <c r="F19" s="5"/>
    </row>
    <row r="20" spans="1:6" ht="20.25">
      <c r="A20" s="5">
        <v>45</v>
      </c>
      <c r="B20" s="5">
        <v>91</v>
      </c>
      <c r="C20" s="6" t="s">
        <v>9</v>
      </c>
      <c r="D20" s="6" t="s">
        <v>10</v>
      </c>
      <c r="E20" s="130">
        <v>1000</v>
      </c>
      <c r="F20" s="34"/>
    </row>
    <row r="21" spans="1:6" ht="20.25">
      <c r="A21" s="5">
        <v>45</v>
      </c>
      <c r="B21" s="5">
        <v>92</v>
      </c>
      <c r="C21" s="6" t="s">
        <v>9</v>
      </c>
      <c r="D21" s="6" t="s">
        <v>11</v>
      </c>
      <c r="E21" s="130">
        <v>2000</v>
      </c>
      <c r="F21" s="38" t="s">
        <v>261</v>
      </c>
    </row>
    <row r="22" spans="1:6" ht="9.75">
      <c r="A22" s="5">
        <v>50</v>
      </c>
      <c r="B22" s="5">
        <v>100</v>
      </c>
      <c r="C22" s="6" t="s">
        <v>12</v>
      </c>
      <c r="D22" s="6" t="s">
        <v>13</v>
      </c>
      <c r="E22" s="130">
        <v>30000</v>
      </c>
      <c r="F22" s="5"/>
    </row>
    <row r="23" spans="1:6" ht="20.25">
      <c r="A23" s="5">
        <v>50</v>
      </c>
      <c r="B23" s="5">
        <v>110</v>
      </c>
      <c r="C23" s="6" t="s">
        <v>12</v>
      </c>
      <c r="D23" s="6" t="s">
        <v>14</v>
      </c>
      <c r="E23" s="130">
        <v>5000</v>
      </c>
      <c r="F23" s="5"/>
    </row>
    <row r="24" spans="1:6" ht="20.25">
      <c r="A24" s="5">
        <v>60</v>
      </c>
      <c r="B24" s="5">
        <v>120</v>
      </c>
      <c r="C24" s="6" t="s">
        <v>15</v>
      </c>
      <c r="D24" s="6" t="s">
        <v>16</v>
      </c>
      <c r="E24" s="130">
        <v>500</v>
      </c>
      <c r="F24" s="5"/>
    </row>
    <row r="25" spans="1:6" ht="20.25">
      <c r="A25" s="5">
        <v>60</v>
      </c>
      <c r="B25" s="5">
        <v>130</v>
      </c>
      <c r="C25" s="6" t="s">
        <v>15</v>
      </c>
      <c r="D25" s="6" t="s">
        <v>17</v>
      </c>
      <c r="E25" s="130">
        <v>2000</v>
      </c>
      <c r="F25" s="5"/>
    </row>
    <row r="26" spans="1:7" ht="20.25">
      <c r="A26" s="5">
        <v>70</v>
      </c>
      <c r="B26" s="5">
        <v>210</v>
      </c>
      <c r="C26" s="6" t="s">
        <v>18</v>
      </c>
      <c r="D26" s="6" t="s">
        <v>19</v>
      </c>
      <c r="E26" s="130">
        <v>1351741</v>
      </c>
      <c r="F26" s="38" t="s">
        <v>262</v>
      </c>
      <c r="G26" s="4" t="s">
        <v>425</v>
      </c>
    </row>
    <row r="27" spans="1:7" ht="20.25">
      <c r="A27" s="5">
        <v>70</v>
      </c>
      <c r="B27" s="5">
        <v>220</v>
      </c>
      <c r="C27" s="6" t="s">
        <v>18</v>
      </c>
      <c r="D27" s="6" t="s">
        <v>20</v>
      </c>
      <c r="E27" s="130">
        <v>998000</v>
      </c>
      <c r="F27" s="38" t="s">
        <v>262</v>
      </c>
      <c r="G27" s="4" t="s">
        <v>425</v>
      </c>
    </row>
    <row r="28" spans="1:7" ht="20.25">
      <c r="A28" s="5">
        <v>70</v>
      </c>
      <c r="B28" s="5">
        <v>230</v>
      </c>
      <c r="C28" s="6" t="s">
        <v>18</v>
      </c>
      <c r="D28" s="6" t="s">
        <v>21</v>
      </c>
      <c r="E28" s="130">
        <v>0</v>
      </c>
      <c r="F28" s="5"/>
      <c r="G28" s="9"/>
    </row>
    <row r="29" spans="1:7" ht="20.25">
      <c r="A29" s="5">
        <v>70</v>
      </c>
      <c r="B29" s="5">
        <v>231</v>
      </c>
      <c r="C29" s="6" t="s">
        <v>18</v>
      </c>
      <c r="D29" s="6" t="s">
        <v>22</v>
      </c>
      <c r="E29" s="130">
        <v>0</v>
      </c>
      <c r="F29" s="5"/>
      <c r="G29" s="9"/>
    </row>
    <row r="30" spans="1:6" ht="30">
      <c r="A30" s="5">
        <v>80</v>
      </c>
      <c r="B30" s="5">
        <v>250</v>
      </c>
      <c r="C30" s="6" t="s">
        <v>23</v>
      </c>
      <c r="D30" s="6" t="s">
        <v>24</v>
      </c>
      <c r="E30" s="130">
        <v>0</v>
      </c>
      <c r="F30" s="5"/>
    </row>
    <row r="31" spans="1:6" ht="30">
      <c r="A31" s="5">
        <v>80</v>
      </c>
      <c r="B31" s="5">
        <v>260</v>
      </c>
      <c r="C31" s="6" t="s">
        <v>23</v>
      </c>
      <c r="D31" s="6" t="s">
        <v>25</v>
      </c>
      <c r="E31" s="130">
        <v>0</v>
      </c>
      <c r="F31" s="5"/>
    </row>
    <row r="32" spans="1:6" ht="30">
      <c r="A32" s="5">
        <v>80</v>
      </c>
      <c r="B32" s="5">
        <v>270</v>
      </c>
      <c r="C32" s="6" t="s">
        <v>23</v>
      </c>
      <c r="D32" s="6" t="s">
        <v>26</v>
      </c>
      <c r="E32" s="130">
        <v>0</v>
      </c>
      <c r="F32" s="5"/>
    </row>
    <row r="33" spans="1:6" ht="20.25">
      <c r="A33" s="5">
        <v>100</v>
      </c>
      <c r="B33" s="5">
        <v>300</v>
      </c>
      <c r="C33" s="6" t="s">
        <v>27</v>
      </c>
      <c r="D33" s="6" t="s">
        <v>28</v>
      </c>
      <c r="E33" s="131">
        <v>1000</v>
      </c>
      <c r="F33" s="5"/>
    </row>
    <row r="34" spans="1:6" ht="20.25">
      <c r="A34" s="5">
        <v>100</v>
      </c>
      <c r="B34" s="5">
        <v>310</v>
      </c>
      <c r="C34" s="6" t="s">
        <v>27</v>
      </c>
      <c r="D34" s="6" t="s">
        <v>29</v>
      </c>
      <c r="E34" s="130">
        <v>0</v>
      </c>
      <c r="F34" s="5"/>
    </row>
    <row r="35" spans="1:6" ht="20.25">
      <c r="A35" s="5">
        <v>100</v>
      </c>
      <c r="B35" s="5">
        <v>320</v>
      </c>
      <c r="C35" s="6" t="s">
        <v>27</v>
      </c>
      <c r="D35" s="6" t="s">
        <v>30</v>
      </c>
      <c r="E35" s="131">
        <v>3000</v>
      </c>
      <c r="F35" s="5"/>
    </row>
    <row r="36" spans="1:6" ht="30">
      <c r="A36" s="5">
        <v>100</v>
      </c>
      <c r="B36" s="5">
        <v>330</v>
      </c>
      <c r="C36" s="6" t="s">
        <v>27</v>
      </c>
      <c r="D36" s="6" t="s">
        <v>31</v>
      </c>
      <c r="E36" s="130">
        <v>0</v>
      </c>
      <c r="F36" s="34"/>
    </row>
    <row r="37" spans="1:6" ht="20.25">
      <c r="A37" s="5">
        <v>200</v>
      </c>
      <c r="B37" s="5">
        <v>400</v>
      </c>
      <c r="C37" s="6" t="s">
        <v>32</v>
      </c>
      <c r="D37" s="6" t="s">
        <v>33</v>
      </c>
      <c r="E37" s="130">
        <v>0</v>
      </c>
      <c r="F37" s="5"/>
    </row>
    <row r="38" spans="1:6" ht="20.25">
      <c r="A38" s="5">
        <v>200</v>
      </c>
      <c r="B38" s="5">
        <v>410</v>
      </c>
      <c r="C38" s="6" t="s">
        <v>32</v>
      </c>
      <c r="D38" s="6" t="s">
        <v>34</v>
      </c>
      <c r="E38" s="130">
        <v>0</v>
      </c>
      <c r="F38" s="5"/>
    </row>
    <row r="39" spans="1:6" ht="20.25">
      <c r="A39" s="5">
        <v>210</v>
      </c>
      <c r="B39" s="5">
        <v>420</v>
      </c>
      <c r="C39" s="6" t="s">
        <v>35</v>
      </c>
      <c r="D39" s="6" t="s">
        <v>36</v>
      </c>
      <c r="E39" s="130">
        <v>0</v>
      </c>
      <c r="F39" s="5"/>
    </row>
    <row r="40" spans="1:6" ht="20.25">
      <c r="A40" s="5">
        <v>240</v>
      </c>
      <c r="B40" s="5">
        <v>500</v>
      </c>
      <c r="C40" s="6" t="s">
        <v>37</v>
      </c>
      <c r="D40" s="6" t="s">
        <v>38</v>
      </c>
      <c r="E40" s="130">
        <v>0</v>
      </c>
      <c r="F40" s="5"/>
    </row>
    <row r="41" spans="1:6" ht="20.25">
      <c r="A41" s="5">
        <v>240</v>
      </c>
      <c r="B41" s="5">
        <v>510</v>
      </c>
      <c r="C41" s="6" t="s">
        <v>37</v>
      </c>
      <c r="D41" s="6" t="s">
        <v>39</v>
      </c>
      <c r="E41" s="130">
        <v>0</v>
      </c>
      <c r="F41" s="5"/>
    </row>
    <row r="42" spans="1:6" ht="20.25">
      <c r="A42" s="5">
        <v>270</v>
      </c>
      <c r="B42" s="5">
        <v>530</v>
      </c>
      <c r="C42" s="6" t="s">
        <v>40</v>
      </c>
      <c r="D42" s="6" t="s">
        <v>41</v>
      </c>
      <c r="E42" s="130">
        <v>0</v>
      </c>
      <c r="F42" s="5"/>
    </row>
    <row r="43" spans="1:6" ht="20.25">
      <c r="A43" s="5">
        <v>280</v>
      </c>
      <c r="B43" s="5">
        <v>560</v>
      </c>
      <c r="C43" s="6" t="s">
        <v>42</v>
      </c>
      <c r="D43" s="6" t="s">
        <v>43</v>
      </c>
      <c r="E43" s="131">
        <v>1000</v>
      </c>
      <c r="F43" s="5"/>
    </row>
    <row r="44" spans="1:6" ht="9.75">
      <c r="A44" s="5">
        <v>280</v>
      </c>
      <c r="B44" s="5">
        <v>570</v>
      </c>
      <c r="C44" s="6" t="s">
        <v>42</v>
      </c>
      <c r="D44" s="6" t="s">
        <v>44</v>
      </c>
      <c r="E44" s="130">
        <v>0</v>
      </c>
      <c r="F44" s="5"/>
    </row>
    <row r="45" spans="1:6" ht="30">
      <c r="A45" s="5">
        <v>280</v>
      </c>
      <c r="B45" s="5">
        <v>580</v>
      </c>
      <c r="C45" s="6" t="s">
        <v>42</v>
      </c>
      <c r="D45" s="6" t="s">
        <v>403</v>
      </c>
      <c r="E45" s="130">
        <v>0</v>
      </c>
      <c r="F45" s="5"/>
    </row>
    <row r="46" spans="1:6" ht="9.75">
      <c r="A46" s="5"/>
      <c r="B46" s="5"/>
      <c r="C46" s="6"/>
      <c r="D46" s="6"/>
      <c r="E46" s="130"/>
      <c r="F46" s="5"/>
    </row>
    <row r="47" spans="1:6" ht="9.75">
      <c r="A47" s="5"/>
      <c r="B47" s="5"/>
      <c r="C47" s="2" t="s">
        <v>245</v>
      </c>
      <c r="D47" s="6"/>
      <c r="E47" s="130"/>
      <c r="F47" s="5"/>
    </row>
    <row r="48" spans="1:6" ht="9.75">
      <c r="A48" s="5">
        <v>300</v>
      </c>
      <c r="B48" s="5">
        <v>600</v>
      </c>
      <c r="C48" s="6" t="s">
        <v>45</v>
      </c>
      <c r="D48" s="6" t="s">
        <v>46</v>
      </c>
      <c r="E48" s="131">
        <v>81470.16</v>
      </c>
      <c r="F48" s="5"/>
    </row>
    <row r="49" spans="1:6" ht="20.25">
      <c r="A49" s="5">
        <v>300</v>
      </c>
      <c r="B49" s="5">
        <v>610</v>
      </c>
      <c r="C49" s="6" t="s">
        <v>45</v>
      </c>
      <c r="D49" s="6" t="s">
        <v>47</v>
      </c>
      <c r="E49" s="130">
        <v>0</v>
      </c>
      <c r="F49" s="5"/>
    </row>
    <row r="50" spans="1:8" ht="9.75">
      <c r="A50" s="5">
        <v>300</v>
      </c>
      <c r="B50" s="5">
        <v>620</v>
      </c>
      <c r="C50" s="6" t="s">
        <v>45</v>
      </c>
      <c r="D50" s="6" t="s">
        <v>48</v>
      </c>
      <c r="E50" s="131">
        <v>135000</v>
      </c>
      <c r="F50" s="5"/>
      <c r="H50" s="9"/>
    </row>
    <row r="51" spans="1:6" ht="9.75">
      <c r="A51" s="5">
        <v>300</v>
      </c>
      <c r="B51" s="5">
        <v>630</v>
      </c>
      <c r="C51" s="6" t="s">
        <v>45</v>
      </c>
      <c r="D51" s="6" t="s">
        <v>49</v>
      </c>
      <c r="E51" s="130">
        <v>0</v>
      </c>
      <c r="F51" s="5"/>
    </row>
    <row r="52" spans="1:6" ht="20.25">
      <c r="A52" s="5">
        <v>300</v>
      </c>
      <c r="B52" s="5">
        <v>640</v>
      </c>
      <c r="C52" s="6" t="s">
        <v>45</v>
      </c>
      <c r="D52" s="6" t="s">
        <v>50</v>
      </c>
      <c r="E52" s="130">
        <v>0</v>
      </c>
      <c r="F52" s="5"/>
    </row>
    <row r="53" spans="1:6" ht="9.75">
      <c r="A53" s="5">
        <v>300</v>
      </c>
      <c r="B53" s="5">
        <v>650</v>
      </c>
      <c r="C53" s="6" t="s">
        <v>45</v>
      </c>
      <c r="D53" s="6" t="s">
        <v>51</v>
      </c>
      <c r="E53" s="130">
        <v>0</v>
      </c>
      <c r="F53" s="5"/>
    </row>
    <row r="54" spans="1:6" ht="30">
      <c r="A54" s="5">
        <v>330</v>
      </c>
      <c r="B54" s="5">
        <v>800</v>
      </c>
      <c r="C54" s="6" t="s">
        <v>52</v>
      </c>
      <c r="D54" s="6" t="s">
        <v>53</v>
      </c>
      <c r="E54" s="130">
        <v>0</v>
      </c>
      <c r="F54" s="5"/>
    </row>
    <row r="55" spans="1:6" ht="30">
      <c r="A55" s="5">
        <v>330</v>
      </c>
      <c r="B55" s="5">
        <v>801</v>
      </c>
      <c r="C55" s="6" t="s">
        <v>52</v>
      </c>
      <c r="D55" s="6" t="s">
        <v>54</v>
      </c>
      <c r="E55" s="130">
        <v>0</v>
      </c>
      <c r="F55" s="5"/>
    </row>
    <row r="56" spans="1:6" ht="20.25">
      <c r="A56" s="5">
        <v>330</v>
      </c>
      <c r="B56" s="5">
        <v>810</v>
      </c>
      <c r="C56" s="6" t="s">
        <v>52</v>
      </c>
      <c r="D56" s="6" t="s">
        <v>55</v>
      </c>
      <c r="E56" s="130">
        <v>0</v>
      </c>
      <c r="F56" s="5"/>
    </row>
    <row r="57" spans="1:6" ht="20.25">
      <c r="A57" s="5">
        <v>330</v>
      </c>
      <c r="B57" s="5">
        <v>811</v>
      </c>
      <c r="C57" s="6" t="s">
        <v>52</v>
      </c>
      <c r="D57" s="6" t="s">
        <v>373</v>
      </c>
      <c r="E57" s="130">
        <v>0</v>
      </c>
      <c r="F57" s="5"/>
    </row>
    <row r="58" spans="1:6" ht="20.25">
      <c r="A58" s="5">
        <v>330</v>
      </c>
      <c r="B58" s="5">
        <v>815</v>
      </c>
      <c r="C58" s="6" t="s">
        <v>52</v>
      </c>
      <c r="D58" s="6" t="s">
        <v>56</v>
      </c>
      <c r="E58" s="130">
        <v>0</v>
      </c>
      <c r="F58" s="5"/>
    </row>
    <row r="59" spans="1:6" ht="20.25">
      <c r="A59" s="5">
        <v>331</v>
      </c>
      <c r="B59" s="5">
        <v>571</v>
      </c>
      <c r="C59" s="6" t="s">
        <v>380</v>
      </c>
      <c r="D59" s="6" t="s">
        <v>379</v>
      </c>
      <c r="E59" s="130">
        <v>0</v>
      </c>
      <c r="F59" s="5"/>
    </row>
    <row r="60" spans="1:6" ht="20.25">
      <c r="A60" s="5">
        <v>350</v>
      </c>
      <c r="B60" s="5">
        <v>820</v>
      </c>
      <c r="C60" s="6" t="s">
        <v>57</v>
      </c>
      <c r="D60" s="6" t="s">
        <v>58</v>
      </c>
      <c r="E60" s="130">
        <v>0</v>
      </c>
      <c r="F60" s="5"/>
    </row>
    <row r="61" spans="1:7" ht="20.25">
      <c r="A61" s="5">
        <v>350</v>
      </c>
      <c r="B61" s="5">
        <v>830</v>
      </c>
      <c r="C61" s="6" t="s">
        <v>263</v>
      </c>
      <c r="D61" s="6" t="s">
        <v>264</v>
      </c>
      <c r="E61" s="130">
        <v>0</v>
      </c>
      <c r="F61" s="5"/>
      <c r="G61" s="23"/>
    </row>
    <row r="62" spans="1:6" ht="20.25">
      <c r="A62" s="5">
        <v>400</v>
      </c>
      <c r="B62" s="5">
        <v>850</v>
      </c>
      <c r="C62" s="6" t="s">
        <v>59</v>
      </c>
      <c r="D62" s="6" t="s">
        <v>60</v>
      </c>
      <c r="E62" s="130">
        <v>0</v>
      </c>
      <c r="F62" s="5"/>
    </row>
    <row r="63" spans="1:6" ht="9.75">
      <c r="A63" s="5"/>
      <c r="B63" s="5"/>
      <c r="C63" s="6"/>
      <c r="D63" s="6"/>
      <c r="E63" s="130"/>
      <c r="F63" s="5"/>
    </row>
    <row r="64" spans="1:6" ht="9.75">
      <c r="A64" s="5"/>
      <c r="B64" s="5"/>
      <c r="C64" s="2" t="s">
        <v>246</v>
      </c>
      <c r="D64" s="6"/>
      <c r="E64" s="130"/>
      <c r="F64" s="5"/>
    </row>
    <row r="65" spans="1:6" ht="20.25">
      <c r="A65" s="5">
        <v>900</v>
      </c>
      <c r="B65" s="5">
        <v>900</v>
      </c>
      <c r="C65" s="6" t="s">
        <v>61</v>
      </c>
      <c r="D65" s="6" t="s">
        <v>62</v>
      </c>
      <c r="E65" s="130">
        <v>3000</v>
      </c>
      <c r="F65" s="5"/>
    </row>
    <row r="66" spans="1:6" ht="9.75">
      <c r="A66" s="5">
        <v>900</v>
      </c>
      <c r="B66" s="5">
        <v>910</v>
      </c>
      <c r="C66" s="6" t="s">
        <v>61</v>
      </c>
      <c r="D66" s="6" t="s">
        <v>63</v>
      </c>
      <c r="E66" s="130">
        <v>30000</v>
      </c>
      <c r="F66" s="5"/>
    </row>
    <row r="67" spans="1:6" ht="20.25">
      <c r="A67" s="5">
        <v>900</v>
      </c>
      <c r="B67" s="5">
        <v>920</v>
      </c>
      <c r="C67" s="6" t="s">
        <v>61</v>
      </c>
      <c r="D67" s="6" t="s">
        <v>64</v>
      </c>
      <c r="E67" s="130">
        <v>80000</v>
      </c>
      <c r="F67" s="5"/>
    </row>
    <row r="68" spans="1:6" ht="9.75">
      <c r="A68" s="5">
        <v>900</v>
      </c>
      <c r="B68" s="5">
        <v>930</v>
      </c>
      <c r="C68" s="6" t="s">
        <v>61</v>
      </c>
      <c r="D68" s="6" t="s">
        <v>65</v>
      </c>
      <c r="E68" s="130">
        <v>360000</v>
      </c>
      <c r="F68" s="5"/>
    </row>
    <row r="69" spans="1:6" ht="20.25">
      <c r="A69" s="5">
        <v>900</v>
      </c>
      <c r="B69" s="5">
        <v>940</v>
      </c>
      <c r="C69" s="6" t="s">
        <v>61</v>
      </c>
      <c r="D69" s="6" t="s">
        <v>66</v>
      </c>
      <c r="E69" s="130">
        <v>150000</v>
      </c>
      <c r="F69" s="5"/>
    </row>
    <row r="70" spans="1:6" ht="20.25">
      <c r="A70" s="5">
        <v>900</v>
      </c>
      <c r="B70" s="5">
        <v>945</v>
      </c>
      <c r="C70" s="6" t="s">
        <v>61</v>
      </c>
      <c r="D70" s="6" t="s">
        <v>67</v>
      </c>
      <c r="E70" s="130">
        <v>30000</v>
      </c>
      <c r="F70" s="5"/>
    </row>
    <row r="71" spans="1:6" ht="9.75">
      <c r="A71" s="5">
        <v>900</v>
      </c>
      <c r="B71" s="5">
        <v>950</v>
      </c>
      <c r="C71" s="6" t="s">
        <v>61</v>
      </c>
      <c r="D71" s="6" t="s">
        <v>68</v>
      </c>
      <c r="E71" s="130">
        <v>10000</v>
      </c>
      <c r="F71" s="5"/>
    </row>
    <row r="72" spans="1:6" ht="20.25">
      <c r="A72" s="5">
        <v>900</v>
      </c>
      <c r="B72" s="5">
        <v>960</v>
      </c>
      <c r="C72" s="6" t="s">
        <v>61</v>
      </c>
      <c r="D72" s="6" t="s">
        <v>69</v>
      </c>
      <c r="E72" s="130">
        <v>0</v>
      </c>
      <c r="F72" s="5"/>
    </row>
    <row r="73" spans="1:6" ht="20.25">
      <c r="A73" s="5">
        <v>900</v>
      </c>
      <c r="B73" s="5">
        <v>970</v>
      </c>
      <c r="C73" s="6" t="s">
        <v>61</v>
      </c>
      <c r="D73" s="6" t="s">
        <v>70</v>
      </c>
      <c r="E73" s="130">
        <v>0</v>
      </c>
      <c r="F73" s="5"/>
    </row>
    <row r="74" spans="1:6" ht="9.75">
      <c r="A74" s="5">
        <v>900</v>
      </c>
      <c r="B74" s="5">
        <v>980</v>
      </c>
      <c r="C74" s="6" t="s">
        <v>61</v>
      </c>
      <c r="D74" s="6" t="s">
        <v>71</v>
      </c>
      <c r="E74" s="130">
        <v>90000</v>
      </c>
      <c r="F74" s="34"/>
    </row>
    <row r="75" spans="1:6" ht="9.75">
      <c r="A75" s="5">
        <v>900</v>
      </c>
      <c r="B75" s="5">
        <v>981</v>
      </c>
      <c r="C75" s="6" t="s">
        <v>61</v>
      </c>
      <c r="D75" s="6" t="s">
        <v>372</v>
      </c>
      <c r="E75" s="130">
        <v>100000</v>
      </c>
      <c r="F75" s="34"/>
    </row>
    <row r="76" spans="1:6" ht="20.25">
      <c r="A76" s="5">
        <v>900</v>
      </c>
      <c r="B76" s="5">
        <v>990</v>
      </c>
      <c r="C76" s="6" t="s">
        <v>61</v>
      </c>
      <c r="D76" s="6" t="s">
        <v>72</v>
      </c>
      <c r="E76" s="130">
        <v>0</v>
      </c>
      <c r="F76" s="5"/>
    </row>
    <row r="77" spans="1:5" ht="9.75">
      <c r="A77" s="14"/>
      <c r="B77" s="14"/>
      <c r="C77" s="15"/>
      <c r="D77" s="15"/>
      <c r="E77" s="132"/>
    </row>
    <row r="78" spans="1:5" ht="9.75">
      <c r="A78" s="14"/>
      <c r="B78" s="14"/>
      <c r="C78" s="15"/>
      <c r="D78" s="15"/>
      <c r="E78" s="132"/>
    </row>
    <row r="79" spans="1:5" ht="9.75">
      <c r="A79" s="14"/>
      <c r="B79" s="14"/>
      <c r="C79" s="15"/>
      <c r="D79" s="29" t="s">
        <v>232</v>
      </c>
      <c r="E79" s="130">
        <f>SUM(E10:E76)</f>
        <v>4062103.25</v>
      </c>
    </row>
    <row r="80" spans="1:5" ht="9.75">
      <c r="A80" s="14"/>
      <c r="B80" s="14"/>
      <c r="C80" s="15"/>
      <c r="D80" s="15"/>
      <c r="E80" s="132"/>
    </row>
    <row r="81" spans="3:6" s="14" customFormat="1" ht="9.75">
      <c r="C81" s="15"/>
      <c r="D81" s="15"/>
      <c r="E81" s="132"/>
      <c r="F81" s="16"/>
    </row>
    <row r="82" spans="3:5" s="14" customFormat="1" ht="9.75">
      <c r="C82" s="17" t="s">
        <v>240</v>
      </c>
      <c r="D82" s="15"/>
      <c r="E82" s="132"/>
    </row>
    <row r="83" spans="3:5" s="14" customFormat="1" ht="9.75">
      <c r="C83" s="15"/>
      <c r="D83" s="15"/>
      <c r="E83" s="132"/>
    </row>
    <row r="84" spans="1:6" s="14" customFormat="1" ht="9.75">
      <c r="A84" s="1" t="s">
        <v>228</v>
      </c>
      <c r="B84" s="1" t="s">
        <v>229</v>
      </c>
      <c r="C84" s="2" t="s">
        <v>230</v>
      </c>
      <c r="D84" s="2" t="s">
        <v>231</v>
      </c>
      <c r="E84" s="133" t="s">
        <v>408</v>
      </c>
      <c r="F84" s="5"/>
    </row>
    <row r="85" spans="1:6" s="14" customFormat="1" ht="9.75">
      <c r="A85" s="1"/>
      <c r="B85" s="1"/>
      <c r="C85" s="2" t="s">
        <v>247</v>
      </c>
      <c r="D85" s="2"/>
      <c r="E85" s="133"/>
      <c r="F85" s="5"/>
    </row>
    <row r="86" spans="1:6" s="14" customFormat="1" ht="9.75">
      <c r="A86" s="1"/>
      <c r="B86" s="1"/>
      <c r="C86" s="2"/>
      <c r="D86" s="2"/>
      <c r="E86" s="133"/>
      <c r="F86" s="5"/>
    </row>
    <row r="87" spans="1:6" s="14" customFormat="1" ht="9.75">
      <c r="A87" s="5">
        <v>10</v>
      </c>
      <c r="B87" s="5">
        <v>10</v>
      </c>
      <c r="C87" s="6" t="s">
        <v>73</v>
      </c>
      <c r="D87" s="44" t="s">
        <v>74</v>
      </c>
      <c r="E87" s="134">
        <v>40000</v>
      </c>
      <c r="F87" s="5"/>
    </row>
    <row r="88" spans="1:6" ht="9.75">
      <c r="A88" s="5">
        <v>10</v>
      </c>
      <c r="B88" s="5">
        <v>15</v>
      </c>
      <c r="C88" s="6" t="s">
        <v>73</v>
      </c>
      <c r="D88" s="44" t="s">
        <v>406</v>
      </c>
      <c r="E88" s="134">
        <v>35000</v>
      </c>
      <c r="F88" s="5"/>
    </row>
    <row r="89" spans="1:7" ht="20.25">
      <c r="A89" s="5">
        <v>10</v>
      </c>
      <c r="B89" s="5">
        <v>20</v>
      </c>
      <c r="C89" s="6" t="s">
        <v>73</v>
      </c>
      <c r="D89" s="44" t="s">
        <v>388</v>
      </c>
      <c r="E89" s="134">
        <v>38364.73</v>
      </c>
      <c r="F89" s="5"/>
      <c r="G89" s="92"/>
    </row>
    <row r="90" spans="1:6" ht="20.25">
      <c r="A90" s="5">
        <v>10</v>
      </c>
      <c r="B90" s="5">
        <v>30</v>
      </c>
      <c r="C90" s="6" t="s">
        <v>73</v>
      </c>
      <c r="D90" s="44" t="s">
        <v>76</v>
      </c>
      <c r="E90" s="134">
        <v>15000</v>
      </c>
      <c r="F90" s="5"/>
    </row>
    <row r="91" spans="1:6" ht="20.25">
      <c r="A91" s="5">
        <v>20</v>
      </c>
      <c r="B91" s="5">
        <v>40</v>
      </c>
      <c r="C91" s="6" t="s">
        <v>77</v>
      </c>
      <c r="D91" s="44" t="s">
        <v>78</v>
      </c>
      <c r="E91" s="134">
        <v>1000</v>
      </c>
      <c r="F91" s="34"/>
    </row>
    <row r="92" spans="1:6" ht="20.25">
      <c r="A92" s="5">
        <v>30</v>
      </c>
      <c r="B92" s="5">
        <v>50</v>
      </c>
      <c r="C92" s="6" t="s">
        <v>79</v>
      </c>
      <c r="D92" s="44" t="s">
        <v>80</v>
      </c>
      <c r="E92" s="134">
        <v>16000</v>
      </c>
      <c r="F92" s="34"/>
    </row>
    <row r="93" spans="1:6" ht="20.25">
      <c r="A93" s="5">
        <v>30</v>
      </c>
      <c r="B93" s="5">
        <v>60</v>
      </c>
      <c r="C93" s="6" t="s">
        <v>79</v>
      </c>
      <c r="D93" s="6" t="s">
        <v>81</v>
      </c>
      <c r="E93" s="134">
        <v>5000</v>
      </c>
      <c r="F93" s="5"/>
    </row>
    <row r="94" spans="1:6" ht="20.25">
      <c r="A94" s="5">
        <v>30</v>
      </c>
      <c r="B94" s="5">
        <v>65</v>
      </c>
      <c r="C94" s="6" t="s">
        <v>79</v>
      </c>
      <c r="D94" s="6" t="s">
        <v>82</v>
      </c>
      <c r="E94" s="134">
        <v>4000</v>
      </c>
      <c r="F94" s="5"/>
    </row>
    <row r="95" spans="1:9" ht="30">
      <c r="A95" s="5">
        <v>30</v>
      </c>
      <c r="B95" s="5">
        <v>70</v>
      </c>
      <c r="C95" s="6" t="s">
        <v>79</v>
      </c>
      <c r="D95" s="44" t="s">
        <v>83</v>
      </c>
      <c r="E95" s="134">
        <v>5000</v>
      </c>
      <c r="F95" s="5"/>
      <c r="I95" s="37"/>
    </row>
    <row r="96" spans="1:9" ht="20.25">
      <c r="A96" s="5">
        <v>30</v>
      </c>
      <c r="B96" s="5">
        <v>80</v>
      </c>
      <c r="C96" s="6" t="s">
        <v>79</v>
      </c>
      <c r="D96" s="6" t="s">
        <v>84</v>
      </c>
      <c r="E96" s="134">
        <v>0</v>
      </c>
      <c r="F96" s="5"/>
      <c r="I96" s="37"/>
    </row>
    <row r="97" spans="1:9" ht="20.25">
      <c r="A97" s="5">
        <v>30</v>
      </c>
      <c r="B97" s="5">
        <v>85</v>
      </c>
      <c r="C97" s="6" t="s">
        <v>79</v>
      </c>
      <c r="D97" s="6" t="s">
        <v>85</v>
      </c>
      <c r="E97" s="134">
        <v>1000</v>
      </c>
      <c r="F97" s="5"/>
      <c r="I97" s="37"/>
    </row>
    <row r="98" spans="1:9" ht="20.25">
      <c r="A98" s="5">
        <v>40</v>
      </c>
      <c r="B98" s="5">
        <v>90</v>
      </c>
      <c r="C98" s="6" t="s">
        <v>86</v>
      </c>
      <c r="D98" s="6" t="s">
        <v>87</v>
      </c>
      <c r="E98" s="134">
        <v>159155.88</v>
      </c>
      <c r="F98" s="38" t="s">
        <v>265</v>
      </c>
      <c r="I98" s="37"/>
    </row>
    <row r="99" spans="1:9" ht="30">
      <c r="A99" s="5">
        <v>40</v>
      </c>
      <c r="B99" s="5">
        <v>95</v>
      </c>
      <c r="C99" s="6" t="s">
        <v>86</v>
      </c>
      <c r="D99" s="6" t="s">
        <v>88</v>
      </c>
      <c r="E99" s="134">
        <v>0</v>
      </c>
      <c r="F99" s="38"/>
      <c r="I99" s="37"/>
    </row>
    <row r="100" spans="1:9" ht="20.25">
      <c r="A100" s="5">
        <v>40</v>
      </c>
      <c r="B100" s="5">
        <v>100</v>
      </c>
      <c r="C100" s="6" t="s">
        <v>86</v>
      </c>
      <c r="D100" s="6" t="s">
        <v>89</v>
      </c>
      <c r="E100" s="134">
        <v>0</v>
      </c>
      <c r="F100" s="5"/>
      <c r="I100" s="14"/>
    </row>
    <row r="101" spans="1:6" ht="9.75">
      <c r="A101" s="5">
        <v>50</v>
      </c>
      <c r="B101" s="5">
        <v>110</v>
      </c>
      <c r="C101" s="6" t="s">
        <v>90</v>
      </c>
      <c r="D101" s="6" t="s">
        <v>91</v>
      </c>
      <c r="E101" s="134">
        <v>3000</v>
      </c>
      <c r="F101" s="5"/>
    </row>
    <row r="102" spans="1:6" ht="9.75">
      <c r="A102" s="5">
        <v>50</v>
      </c>
      <c r="B102" s="5">
        <v>120</v>
      </c>
      <c r="C102" s="6" t="s">
        <v>90</v>
      </c>
      <c r="D102" s="6" t="s">
        <v>92</v>
      </c>
      <c r="E102" s="134">
        <v>5000</v>
      </c>
      <c r="F102" s="5"/>
    </row>
    <row r="103" spans="1:6" ht="20.25">
      <c r="A103" s="5">
        <v>50</v>
      </c>
      <c r="B103" s="5">
        <v>130</v>
      </c>
      <c r="C103" s="6" t="s">
        <v>90</v>
      </c>
      <c r="D103" s="6" t="s">
        <v>93</v>
      </c>
      <c r="E103" s="134">
        <v>0</v>
      </c>
      <c r="F103" s="5"/>
    </row>
    <row r="104" spans="1:6" ht="9.75">
      <c r="A104" s="5">
        <v>50</v>
      </c>
      <c r="B104" s="5">
        <v>135</v>
      </c>
      <c r="C104" s="6" t="s">
        <v>90</v>
      </c>
      <c r="D104" s="6" t="s">
        <v>94</v>
      </c>
      <c r="E104" s="134">
        <v>0</v>
      </c>
      <c r="F104" s="34"/>
    </row>
    <row r="105" spans="1:6" ht="20.25">
      <c r="A105" s="5">
        <v>50</v>
      </c>
      <c r="B105" s="5">
        <v>140</v>
      </c>
      <c r="C105" s="6" t="s">
        <v>90</v>
      </c>
      <c r="D105" s="6" t="s">
        <v>95</v>
      </c>
      <c r="E105" s="134">
        <v>0</v>
      </c>
      <c r="F105" s="34"/>
    </row>
    <row r="106" spans="1:7" ht="20.25">
      <c r="A106" s="5">
        <v>60</v>
      </c>
      <c r="B106" s="5">
        <v>145</v>
      </c>
      <c r="C106" s="6" t="s">
        <v>96</v>
      </c>
      <c r="D106" s="6" t="s">
        <v>96</v>
      </c>
      <c r="E106" s="134">
        <v>1000</v>
      </c>
      <c r="F106" s="38" t="s">
        <v>261</v>
      </c>
      <c r="G106" s="23"/>
    </row>
    <row r="107" spans="1:6" ht="9.75">
      <c r="A107" s="5">
        <v>100</v>
      </c>
      <c r="B107" s="5">
        <v>140</v>
      </c>
      <c r="C107" s="6" t="s">
        <v>97</v>
      </c>
      <c r="D107" s="6" t="s">
        <v>97</v>
      </c>
      <c r="E107" s="134">
        <v>14000</v>
      </c>
      <c r="F107" s="5"/>
    </row>
    <row r="108" spans="1:6" ht="20.25">
      <c r="A108" s="5">
        <v>110</v>
      </c>
      <c r="B108" s="5">
        <v>150</v>
      </c>
      <c r="C108" s="6" t="s">
        <v>98</v>
      </c>
      <c r="D108" s="6" t="s">
        <v>99</v>
      </c>
      <c r="E108" s="134">
        <v>0</v>
      </c>
      <c r="F108" s="5"/>
    </row>
    <row r="109" spans="1:6" ht="20.25">
      <c r="A109" s="5">
        <v>110</v>
      </c>
      <c r="B109" s="5">
        <v>155</v>
      </c>
      <c r="C109" s="6" t="s">
        <v>98</v>
      </c>
      <c r="D109" s="6" t="s">
        <v>100</v>
      </c>
      <c r="E109" s="134">
        <v>0</v>
      </c>
      <c r="F109" s="5"/>
    </row>
    <row r="110" spans="1:7" ht="30">
      <c r="A110" s="5">
        <v>110</v>
      </c>
      <c r="B110" s="5">
        <v>160</v>
      </c>
      <c r="C110" s="6" t="s">
        <v>98</v>
      </c>
      <c r="D110" s="6" t="s">
        <v>101</v>
      </c>
      <c r="E110" s="134">
        <v>111000</v>
      </c>
      <c r="F110" s="5"/>
      <c r="G110" s="48"/>
    </row>
    <row r="111" spans="1:6" ht="30">
      <c r="A111" s="5">
        <v>110</v>
      </c>
      <c r="B111" s="5">
        <v>170</v>
      </c>
      <c r="C111" s="6" t="s">
        <v>98</v>
      </c>
      <c r="D111" s="6" t="s">
        <v>102</v>
      </c>
      <c r="E111" s="134">
        <v>0</v>
      </c>
      <c r="F111" s="5"/>
    </row>
    <row r="112" spans="1:6" ht="20.25">
      <c r="A112" s="5">
        <v>110</v>
      </c>
      <c r="B112" s="5">
        <v>180</v>
      </c>
      <c r="C112" s="6" t="s">
        <v>98</v>
      </c>
      <c r="D112" s="6" t="s">
        <v>103</v>
      </c>
      <c r="E112" s="134">
        <v>65000</v>
      </c>
      <c r="F112" s="5"/>
    </row>
    <row r="113" spans="1:6" ht="20.25">
      <c r="A113" s="5">
        <v>110</v>
      </c>
      <c r="B113" s="5">
        <v>190</v>
      </c>
      <c r="C113" s="6" t="s">
        <v>98</v>
      </c>
      <c r="D113" s="6" t="s">
        <v>104</v>
      </c>
      <c r="E113" s="134">
        <v>5000</v>
      </c>
      <c r="F113" s="5"/>
    </row>
    <row r="114" spans="1:7" ht="20.25">
      <c r="A114" s="5">
        <v>110</v>
      </c>
      <c r="B114" s="5">
        <v>200</v>
      </c>
      <c r="C114" s="6" t="s">
        <v>98</v>
      </c>
      <c r="D114" s="6" t="s">
        <v>105</v>
      </c>
      <c r="E114" s="134">
        <v>38500</v>
      </c>
      <c r="F114" s="5"/>
      <c r="G114" s="48"/>
    </row>
    <row r="115" spans="1:6" ht="20.25">
      <c r="A115" s="5">
        <v>110</v>
      </c>
      <c r="B115" s="5">
        <v>205</v>
      </c>
      <c r="C115" s="6" t="s">
        <v>98</v>
      </c>
      <c r="D115" s="6" t="s">
        <v>106</v>
      </c>
      <c r="E115" s="134">
        <v>1150</v>
      </c>
      <c r="F115" s="5"/>
    </row>
    <row r="116" spans="1:7" ht="30">
      <c r="A116" s="5">
        <v>110</v>
      </c>
      <c r="B116" s="5">
        <v>210</v>
      </c>
      <c r="C116" s="6" t="s">
        <v>98</v>
      </c>
      <c r="D116" s="6" t="s">
        <v>107</v>
      </c>
      <c r="E116" s="134">
        <v>1000</v>
      </c>
      <c r="F116" s="5"/>
      <c r="G116" s="48"/>
    </row>
    <row r="117" spans="1:6" ht="30">
      <c r="A117" s="5">
        <v>110</v>
      </c>
      <c r="B117" s="5">
        <v>220</v>
      </c>
      <c r="C117" s="6" t="s">
        <v>98</v>
      </c>
      <c r="D117" s="6" t="s">
        <v>108</v>
      </c>
      <c r="E117" s="134">
        <v>0</v>
      </c>
      <c r="F117" s="5"/>
    </row>
    <row r="118" spans="1:6" ht="20.25">
      <c r="A118" s="5">
        <v>110</v>
      </c>
      <c r="B118" s="5">
        <v>230</v>
      </c>
      <c r="C118" s="6" t="s">
        <v>98</v>
      </c>
      <c r="D118" s="6" t="s">
        <v>109</v>
      </c>
      <c r="E118" s="134">
        <v>0</v>
      </c>
      <c r="F118" s="5"/>
    </row>
    <row r="119" spans="1:6" ht="20.25">
      <c r="A119" s="5">
        <v>110</v>
      </c>
      <c r="B119" s="5">
        <v>240</v>
      </c>
      <c r="C119" s="6" t="s">
        <v>98</v>
      </c>
      <c r="D119" s="6" t="s">
        <v>110</v>
      </c>
      <c r="E119" s="134">
        <v>1900</v>
      </c>
      <c r="F119" s="5"/>
    </row>
    <row r="120" spans="1:6" ht="20.25">
      <c r="A120" s="5">
        <v>120</v>
      </c>
      <c r="B120" s="5">
        <v>250</v>
      </c>
      <c r="C120" s="6" t="s">
        <v>111</v>
      </c>
      <c r="D120" s="6" t="s">
        <v>112</v>
      </c>
      <c r="E120" s="134">
        <v>1000</v>
      </c>
      <c r="F120" s="5"/>
    </row>
    <row r="121" spans="1:6" ht="20.25">
      <c r="A121" s="5">
        <v>120</v>
      </c>
      <c r="B121" s="5">
        <v>255</v>
      </c>
      <c r="C121" s="6" t="s">
        <v>111</v>
      </c>
      <c r="D121" s="6" t="s">
        <v>113</v>
      </c>
      <c r="E121" s="134">
        <v>500</v>
      </c>
      <c r="F121" s="5"/>
    </row>
    <row r="122" spans="1:6" ht="20.25">
      <c r="A122" s="5">
        <v>120</v>
      </c>
      <c r="B122" s="5">
        <v>260</v>
      </c>
      <c r="C122" s="6" t="s">
        <v>111</v>
      </c>
      <c r="D122" s="6" t="s">
        <v>114</v>
      </c>
      <c r="E122" s="134">
        <v>0</v>
      </c>
      <c r="F122" s="5"/>
    </row>
    <row r="123" spans="1:7" ht="20.25">
      <c r="A123" s="5">
        <v>120</v>
      </c>
      <c r="B123" s="5">
        <v>265</v>
      </c>
      <c r="C123" s="6" t="s">
        <v>111</v>
      </c>
      <c r="D123" s="6" t="s">
        <v>115</v>
      </c>
      <c r="E123" s="134">
        <v>74599.32</v>
      </c>
      <c r="F123" s="5"/>
      <c r="G123" s="48" t="s">
        <v>427</v>
      </c>
    </row>
    <row r="124" spans="1:6" ht="20.25">
      <c r="A124" s="5">
        <v>130</v>
      </c>
      <c r="B124" s="5">
        <v>270</v>
      </c>
      <c r="C124" s="6" t="s">
        <v>116</v>
      </c>
      <c r="D124" s="6" t="s">
        <v>117</v>
      </c>
      <c r="E124" s="134">
        <v>2500</v>
      </c>
      <c r="F124" s="5"/>
    </row>
    <row r="125" spans="1:6" ht="20.25">
      <c r="A125" s="5">
        <v>130</v>
      </c>
      <c r="B125" s="5">
        <v>275</v>
      </c>
      <c r="C125" s="6" t="s">
        <v>116</v>
      </c>
      <c r="D125" s="6" t="s">
        <v>118</v>
      </c>
      <c r="E125" s="134">
        <v>2500</v>
      </c>
      <c r="F125" s="5"/>
    </row>
    <row r="126" spans="1:6" ht="20.25">
      <c r="A126" s="5">
        <v>130</v>
      </c>
      <c r="B126" s="5">
        <v>280</v>
      </c>
      <c r="C126" s="6" t="s">
        <v>116</v>
      </c>
      <c r="D126" s="6" t="s">
        <v>119</v>
      </c>
      <c r="E126" s="134">
        <v>1000</v>
      </c>
      <c r="F126" s="5"/>
    </row>
    <row r="127" spans="1:6" ht="20.25">
      <c r="A127" s="5">
        <v>130</v>
      </c>
      <c r="B127" s="5">
        <v>285</v>
      </c>
      <c r="C127" s="6" t="s">
        <v>116</v>
      </c>
      <c r="D127" s="6" t="s">
        <v>120</v>
      </c>
      <c r="E127" s="134">
        <v>50</v>
      </c>
      <c r="F127" s="5"/>
    </row>
    <row r="128" spans="1:6" ht="20.25">
      <c r="A128" s="5">
        <v>130</v>
      </c>
      <c r="B128" s="5">
        <v>290</v>
      </c>
      <c r="C128" s="6" t="s">
        <v>116</v>
      </c>
      <c r="D128" s="6" t="s">
        <v>121</v>
      </c>
      <c r="E128" s="134">
        <v>200</v>
      </c>
      <c r="F128" s="5"/>
    </row>
    <row r="129" spans="1:6" ht="20.25">
      <c r="A129" s="5">
        <v>130</v>
      </c>
      <c r="B129" s="5">
        <v>295</v>
      </c>
      <c r="C129" s="6" t="s">
        <v>116</v>
      </c>
      <c r="D129" s="6" t="s">
        <v>122</v>
      </c>
      <c r="E129" s="134">
        <v>4000</v>
      </c>
      <c r="F129" s="5"/>
    </row>
    <row r="130" spans="1:6" ht="9.75">
      <c r="A130" s="5">
        <v>140</v>
      </c>
      <c r="B130" s="5">
        <v>300</v>
      </c>
      <c r="C130" s="6" t="s">
        <v>123</v>
      </c>
      <c r="D130" s="6" t="s">
        <v>123</v>
      </c>
      <c r="E130" s="134">
        <v>500</v>
      </c>
      <c r="F130" s="5"/>
    </row>
    <row r="131" spans="1:6" ht="20.25">
      <c r="A131" s="5">
        <v>145</v>
      </c>
      <c r="B131" s="5">
        <v>305</v>
      </c>
      <c r="C131" s="6" t="s">
        <v>124</v>
      </c>
      <c r="D131" s="6" t="s">
        <v>125</v>
      </c>
      <c r="E131" s="134">
        <v>12048</v>
      </c>
      <c r="F131" s="38" t="s">
        <v>284</v>
      </c>
    </row>
    <row r="132" spans="1:6" ht="20.25">
      <c r="A132" s="100">
        <v>145</v>
      </c>
      <c r="B132" s="100">
        <v>306</v>
      </c>
      <c r="C132" s="101" t="s">
        <v>124</v>
      </c>
      <c r="D132" s="101" t="s">
        <v>126</v>
      </c>
      <c r="E132" s="134">
        <v>2338.52</v>
      </c>
      <c r="F132" s="102" t="s">
        <v>284</v>
      </c>
    </row>
    <row r="133" spans="1:6" ht="20.25">
      <c r="A133" s="5">
        <v>150</v>
      </c>
      <c r="B133" s="5">
        <v>310</v>
      </c>
      <c r="C133" s="6" t="s">
        <v>127</v>
      </c>
      <c r="D133" s="6" t="s">
        <v>128</v>
      </c>
      <c r="E133" s="134">
        <v>500</v>
      </c>
      <c r="F133" s="5"/>
    </row>
    <row r="134" spans="1:6" ht="20.25">
      <c r="A134" s="5">
        <v>150</v>
      </c>
      <c r="B134" s="5">
        <v>320</v>
      </c>
      <c r="C134" s="6" t="s">
        <v>127</v>
      </c>
      <c r="D134" s="6" t="s">
        <v>129</v>
      </c>
      <c r="E134" s="134">
        <v>3000</v>
      </c>
      <c r="F134" s="5"/>
    </row>
    <row r="135" spans="1:6" ht="20.25">
      <c r="A135" s="5">
        <v>150</v>
      </c>
      <c r="B135" s="5">
        <v>330</v>
      </c>
      <c r="C135" s="6" t="s">
        <v>127</v>
      </c>
      <c r="D135" s="6" t="s">
        <v>130</v>
      </c>
      <c r="E135" s="134">
        <v>500</v>
      </c>
      <c r="F135" s="5"/>
    </row>
    <row r="136" spans="1:6" ht="9.75">
      <c r="A136" s="5">
        <v>160</v>
      </c>
      <c r="B136" s="5">
        <v>340</v>
      </c>
      <c r="C136" s="6" t="s">
        <v>131</v>
      </c>
      <c r="D136" s="6" t="s">
        <v>132</v>
      </c>
      <c r="E136" s="134">
        <v>5000</v>
      </c>
      <c r="F136" s="5"/>
    </row>
    <row r="137" spans="1:7" ht="9.75">
      <c r="A137" s="5">
        <v>160</v>
      </c>
      <c r="B137" s="5">
        <v>343</v>
      </c>
      <c r="C137" s="6" t="s">
        <v>131</v>
      </c>
      <c r="D137" s="6" t="s">
        <v>133</v>
      </c>
      <c r="E137" s="134">
        <v>3500</v>
      </c>
      <c r="F137" s="5"/>
      <c r="G137" s="4" t="s">
        <v>386</v>
      </c>
    </row>
    <row r="138" spans="1:7" ht="9.75">
      <c r="A138" s="5">
        <v>160</v>
      </c>
      <c r="B138" s="5">
        <v>345</v>
      </c>
      <c r="C138" s="6" t="s">
        <v>131</v>
      </c>
      <c r="D138" s="6" t="s">
        <v>134</v>
      </c>
      <c r="E138" s="134">
        <v>4500</v>
      </c>
      <c r="F138" s="5"/>
      <c r="G138" s="4" t="s">
        <v>386</v>
      </c>
    </row>
    <row r="139" spans="1:7" ht="9.75">
      <c r="A139" s="5">
        <v>160</v>
      </c>
      <c r="B139" s="5">
        <v>347</v>
      </c>
      <c r="C139" s="6" t="s">
        <v>131</v>
      </c>
      <c r="D139" s="6" t="s">
        <v>135</v>
      </c>
      <c r="E139" s="134">
        <v>3500</v>
      </c>
      <c r="F139" s="5"/>
      <c r="G139" s="4" t="s">
        <v>386</v>
      </c>
    </row>
    <row r="140" spans="1:6" ht="20.25">
      <c r="A140" s="5">
        <v>170</v>
      </c>
      <c r="B140" s="5">
        <v>350</v>
      </c>
      <c r="C140" s="6" t="s">
        <v>136</v>
      </c>
      <c r="D140" s="6" t="s">
        <v>137</v>
      </c>
      <c r="E140" s="134">
        <v>2000</v>
      </c>
      <c r="F140" s="5"/>
    </row>
    <row r="141" spans="1:6" ht="20.25">
      <c r="A141" s="5">
        <v>170</v>
      </c>
      <c r="B141" s="5">
        <v>355</v>
      </c>
      <c r="C141" s="6" t="s">
        <v>136</v>
      </c>
      <c r="D141" s="6" t="s">
        <v>138</v>
      </c>
      <c r="E141" s="134">
        <v>40000</v>
      </c>
      <c r="F141" s="5"/>
    </row>
    <row r="142" spans="1:6" ht="20.25">
      <c r="A142" s="5">
        <v>170</v>
      </c>
      <c r="B142" s="5">
        <v>356</v>
      </c>
      <c r="C142" s="6" t="s">
        <v>136</v>
      </c>
      <c r="D142" s="6" t="s">
        <v>139</v>
      </c>
      <c r="E142" s="134">
        <v>3000</v>
      </c>
      <c r="F142" s="5"/>
    </row>
    <row r="143" spans="1:6" ht="33.75" customHeight="1">
      <c r="A143" s="5">
        <v>170</v>
      </c>
      <c r="B143" s="5">
        <v>357</v>
      </c>
      <c r="C143" s="6" t="s">
        <v>136</v>
      </c>
      <c r="D143" s="6" t="s">
        <v>392</v>
      </c>
      <c r="E143" s="134">
        <v>6600</v>
      </c>
      <c r="F143" s="5"/>
    </row>
    <row r="144" spans="1:6" ht="20.25">
      <c r="A144" s="5">
        <v>170</v>
      </c>
      <c r="B144" s="5">
        <v>360</v>
      </c>
      <c r="C144" s="6" t="s">
        <v>136</v>
      </c>
      <c r="D144" s="6" t="s">
        <v>140</v>
      </c>
      <c r="E144" s="134">
        <v>4000</v>
      </c>
      <c r="F144" s="5"/>
    </row>
    <row r="145" spans="1:6" ht="20.25">
      <c r="A145" s="5">
        <v>170</v>
      </c>
      <c r="B145" s="5">
        <v>370</v>
      </c>
      <c r="C145" s="6" t="s">
        <v>136</v>
      </c>
      <c r="D145" s="6" t="s">
        <v>141</v>
      </c>
      <c r="E145" s="134">
        <v>500</v>
      </c>
      <c r="F145" s="5"/>
    </row>
    <row r="146" spans="1:6" ht="20.25">
      <c r="A146" s="5">
        <v>170</v>
      </c>
      <c r="B146" s="5">
        <v>380</v>
      </c>
      <c r="C146" s="6" t="s">
        <v>136</v>
      </c>
      <c r="D146" s="6" t="s">
        <v>142</v>
      </c>
      <c r="E146" s="134">
        <v>3600</v>
      </c>
      <c r="F146" s="5"/>
    </row>
    <row r="147" spans="1:6" ht="20.25">
      <c r="A147" s="5">
        <v>170</v>
      </c>
      <c r="B147" s="5">
        <v>390</v>
      </c>
      <c r="C147" s="6" t="s">
        <v>136</v>
      </c>
      <c r="D147" s="6" t="s">
        <v>143</v>
      </c>
      <c r="E147" s="134">
        <v>2500</v>
      </c>
      <c r="F147" s="5"/>
    </row>
    <row r="148" spans="1:6" ht="20.25">
      <c r="A148" s="5">
        <v>170</v>
      </c>
      <c r="B148" s="5">
        <v>400</v>
      </c>
      <c r="C148" s="6" t="s">
        <v>136</v>
      </c>
      <c r="D148" s="6" t="s">
        <v>144</v>
      </c>
      <c r="E148" s="134">
        <v>10000</v>
      </c>
      <c r="F148" s="5"/>
    </row>
    <row r="149" spans="1:6" ht="20.25">
      <c r="A149" s="5">
        <v>180</v>
      </c>
      <c r="B149" s="5">
        <v>410</v>
      </c>
      <c r="C149" s="6" t="s">
        <v>145</v>
      </c>
      <c r="D149" s="6" t="s">
        <v>146</v>
      </c>
      <c r="E149" s="134">
        <v>500</v>
      </c>
      <c r="F149" s="5"/>
    </row>
    <row r="150" spans="1:6" ht="20.25">
      <c r="A150" s="5">
        <v>180</v>
      </c>
      <c r="B150" s="5">
        <v>411</v>
      </c>
      <c r="C150" s="6" t="s">
        <v>145</v>
      </c>
      <c r="D150" s="6" t="s">
        <v>147</v>
      </c>
      <c r="E150" s="134">
        <v>1000</v>
      </c>
      <c r="F150" s="5"/>
    </row>
    <row r="151" spans="1:7" ht="20.25">
      <c r="A151" s="5">
        <v>180</v>
      </c>
      <c r="B151" s="5">
        <v>413</v>
      </c>
      <c r="C151" s="6" t="s">
        <v>145</v>
      </c>
      <c r="D151" s="6" t="s">
        <v>376</v>
      </c>
      <c r="E151" s="134">
        <v>16060</v>
      </c>
      <c r="F151" s="5"/>
      <c r="G151" s="4" t="s">
        <v>428</v>
      </c>
    </row>
    <row r="152" spans="1:6" ht="30">
      <c r="A152" s="5">
        <v>190</v>
      </c>
      <c r="B152" s="5">
        <v>420</v>
      </c>
      <c r="C152" s="6" t="s">
        <v>148</v>
      </c>
      <c r="D152" s="6" t="s">
        <v>149</v>
      </c>
      <c r="E152" s="134">
        <v>7500</v>
      </c>
      <c r="F152" s="5"/>
    </row>
    <row r="153" spans="1:7" ht="20.25">
      <c r="A153" s="5">
        <v>200</v>
      </c>
      <c r="B153" s="5">
        <v>440</v>
      </c>
      <c r="C153" s="6" t="s">
        <v>150</v>
      </c>
      <c r="D153" s="6" t="s">
        <v>151</v>
      </c>
      <c r="E153" s="134">
        <v>10200</v>
      </c>
      <c r="F153" s="5"/>
      <c r="G153" s="48"/>
    </row>
    <row r="154" spans="1:6" ht="20.25">
      <c r="A154" s="5">
        <v>200</v>
      </c>
      <c r="B154" s="5">
        <v>443</v>
      </c>
      <c r="C154" s="6" t="s">
        <v>150</v>
      </c>
      <c r="D154" s="6" t="s">
        <v>152</v>
      </c>
      <c r="E154" s="134">
        <v>500</v>
      </c>
      <c r="F154" s="5"/>
    </row>
    <row r="155" spans="1:6" ht="20.25">
      <c r="A155" s="5">
        <v>200</v>
      </c>
      <c r="B155" s="5">
        <v>444</v>
      </c>
      <c r="C155" s="6" t="s">
        <v>150</v>
      </c>
      <c r="D155" s="6" t="s">
        <v>153</v>
      </c>
      <c r="E155" s="134">
        <v>1024.08</v>
      </c>
      <c r="F155" s="38" t="s">
        <v>284</v>
      </c>
    </row>
    <row r="156" spans="1:6" ht="20.25">
      <c r="A156" s="5">
        <v>200</v>
      </c>
      <c r="B156" s="5">
        <v>445</v>
      </c>
      <c r="C156" s="6" t="s">
        <v>150</v>
      </c>
      <c r="D156" s="6" t="s">
        <v>154</v>
      </c>
      <c r="E156" s="134">
        <v>850</v>
      </c>
      <c r="F156" s="7"/>
    </row>
    <row r="157" spans="1:7" ht="30">
      <c r="A157" s="5">
        <v>300</v>
      </c>
      <c r="B157" s="5">
        <v>450</v>
      </c>
      <c r="C157" s="6" t="s">
        <v>155</v>
      </c>
      <c r="D157" s="6" t="s">
        <v>156</v>
      </c>
      <c r="E157" s="134">
        <v>219000</v>
      </c>
      <c r="F157" s="5"/>
      <c r="G157" s="48"/>
    </row>
    <row r="158" spans="1:6" ht="40.5">
      <c r="A158" s="5">
        <v>300</v>
      </c>
      <c r="B158" s="5">
        <v>460</v>
      </c>
      <c r="C158" s="6" t="s">
        <v>155</v>
      </c>
      <c r="D158" s="6" t="s">
        <v>157</v>
      </c>
      <c r="E158" s="134">
        <v>100</v>
      </c>
      <c r="F158" s="5"/>
    </row>
    <row r="159" spans="1:6" ht="30">
      <c r="A159" s="5">
        <v>300</v>
      </c>
      <c r="B159" s="5">
        <v>465</v>
      </c>
      <c r="C159" s="6" t="s">
        <v>155</v>
      </c>
      <c r="D159" s="6" t="s">
        <v>158</v>
      </c>
      <c r="E159" s="134">
        <v>100</v>
      </c>
      <c r="F159" s="5"/>
    </row>
    <row r="160" spans="1:7" ht="20.25">
      <c r="A160" s="5">
        <v>300</v>
      </c>
      <c r="B160" s="5">
        <v>470</v>
      </c>
      <c r="C160" s="6" t="s">
        <v>155</v>
      </c>
      <c r="D160" s="6" t="s">
        <v>159</v>
      </c>
      <c r="E160" s="134">
        <v>78000</v>
      </c>
      <c r="F160" s="5"/>
      <c r="G160" s="48"/>
    </row>
    <row r="161" spans="1:6" ht="20.25">
      <c r="A161" s="5">
        <v>300</v>
      </c>
      <c r="B161" s="5">
        <v>475</v>
      </c>
      <c r="C161" s="6" t="s">
        <v>155</v>
      </c>
      <c r="D161" s="6" t="s">
        <v>160</v>
      </c>
      <c r="E161" s="134">
        <v>8000</v>
      </c>
      <c r="F161" s="5"/>
    </row>
    <row r="162" spans="1:7" ht="30">
      <c r="A162" s="5">
        <v>300</v>
      </c>
      <c r="B162" s="5">
        <v>480</v>
      </c>
      <c r="C162" s="6" t="s">
        <v>155</v>
      </c>
      <c r="D162" s="6" t="s">
        <v>161</v>
      </c>
      <c r="E162" s="134">
        <v>2500</v>
      </c>
      <c r="F162" s="5"/>
      <c r="G162" s="48"/>
    </row>
    <row r="163" spans="1:6" ht="30">
      <c r="A163" s="5">
        <v>300</v>
      </c>
      <c r="B163" s="5">
        <v>490</v>
      </c>
      <c r="C163" s="6" t="s">
        <v>155</v>
      </c>
      <c r="D163" s="6" t="s">
        <v>162</v>
      </c>
      <c r="E163" s="134">
        <v>0</v>
      </c>
      <c r="F163" s="5"/>
    </row>
    <row r="164" spans="1:9" ht="20.25">
      <c r="A164" s="5">
        <v>310</v>
      </c>
      <c r="B164" s="5">
        <v>500</v>
      </c>
      <c r="C164" s="6" t="s">
        <v>163</v>
      </c>
      <c r="D164" s="6" t="s">
        <v>383</v>
      </c>
      <c r="E164" s="135">
        <v>1613392.56</v>
      </c>
      <c r="F164" s="38"/>
      <c r="G164" s="4" t="s">
        <v>426</v>
      </c>
      <c r="I164" s="93"/>
    </row>
    <row r="165" spans="1:6" ht="20.25">
      <c r="A165" s="5">
        <v>310</v>
      </c>
      <c r="B165" s="5">
        <v>505</v>
      </c>
      <c r="C165" s="6" t="s">
        <v>163</v>
      </c>
      <c r="D165" s="6" t="s">
        <v>164</v>
      </c>
      <c r="E165" s="134">
        <v>0</v>
      </c>
      <c r="F165" s="5"/>
    </row>
    <row r="166" spans="1:6" ht="20.25">
      <c r="A166" s="5">
        <v>310</v>
      </c>
      <c r="B166" s="5">
        <v>510</v>
      </c>
      <c r="C166" s="6" t="s">
        <v>163</v>
      </c>
      <c r="D166" s="6" t="s">
        <v>165</v>
      </c>
      <c r="E166" s="134">
        <v>0</v>
      </c>
      <c r="F166" s="5"/>
    </row>
    <row r="167" spans="1:6" ht="20.25">
      <c r="A167" s="5">
        <v>310</v>
      </c>
      <c r="B167" s="5">
        <v>515</v>
      </c>
      <c r="C167" s="6" t="s">
        <v>163</v>
      </c>
      <c r="D167" s="6" t="s">
        <v>166</v>
      </c>
      <c r="E167" s="134">
        <v>0</v>
      </c>
      <c r="F167" s="5"/>
    </row>
    <row r="168" spans="1:7" ht="20.25">
      <c r="A168" s="5">
        <v>310</v>
      </c>
      <c r="B168" s="5">
        <v>516</v>
      </c>
      <c r="C168" s="6" t="s">
        <v>163</v>
      </c>
      <c r="D168" s="6" t="s">
        <v>167</v>
      </c>
      <c r="E168" s="134">
        <v>0</v>
      </c>
      <c r="F168" s="39"/>
      <c r="G168" s="54"/>
    </row>
    <row r="169" spans="1:6" ht="20.25">
      <c r="A169" s="5">
        <v>310</v>
      </c>
      <c r="B169" s="5">
        <v>520</v>
      </c>
      <c r="C169" s="6" t="s">
        <v>163</v>
      </c>
      <c r="D169" s="6" t="s">
        <v>168</v>
      </c>
      <c r="E169" s="134">
        <v>0</v>
      </c>
      <c r="F169" s="5"/>
    </row>
    <row r="170" spans="1:6" ht="20.25">
      <c r="A170" s="5">
        <v>320</v>
      </c>
      <c r="B170" s="5">
        <v>525</v>
      </c>
      <c r="C170" s="6" t="s">
        <v>169</v>
      </c>
      <c r="D170" s="6" t="s">
        <v>170</v>
      </c>
      <c r="E170" s="134">
        <v>100</v>
      </c>
      <c r="F170" s="5"/>
    </row>
    <row r="171" spans="1:6" ht="20.25">
      <c r="A171" s="5">
        <v>320</v>
      </c>
      <c r="B171" s="5">
        <v>530</v>
      </c>
      <c r="C171" s="6" t="s">
        <v>169</v>
      </c>
      <c r="D171" s="6" t="s">
        <v>171</v>
      </c>
      <c r="E171" s="134">
        <v>500</v>
      </c>
      <c r="F171" s="5"/>
    </row>
    <row r="172" spans="1:6" ht="20.25">
      <c r="A172" s="5">
        <v>320</v>
      </c>
      <c r="B172" s="5">
        <v>535</v>
      </c>
      <c r="C172" s="6" t="s">
        <v>169</v>
      </c>
      <c r="D172" s="6" t="s">
        <v>172</v>
      </c>
      <c r="E172" s="134">
        <v>0</v>
      </c>
      <c r="F172" s="5"/>
    </row>
    <row r="173" spans="1:6" ht="20.25">
      <c r="A173" s="5">
        <v>320</v>
      </c>
      <c r="B173" s="5">
        <v>540</v>
      </c>
      <c r="C173" s="6" t="s">
        <v>169</v>
      </c>
      <c r="D173" s="6" t="s">
        <v>173</v>
      </c>
      <c r="E173" s="134">
        <v>0</v>
      </c>
      <c r="F173" s="5"/>
    </row>
    <row r="174" spans="1:6" ht="20.25">
      <c r="A174" s="5">
        <v>320</v>
      </c>
      <c r="B174" s="5">
        <v>545</v>
      </c>
      <c r="C174" s="6" t="s">
        <v>169</v>
      </c>
      <c r="D174" s="6" t="s">
        <v>174</v>
      </c>
      <c r="E174" s="134">
        <v>200</v>
      </c>
      <c r="F174" s="5"/>
    </row>
    <row r="175" spans="1:6" ht="20.25">
      <c r="A175" s="5">
        <v>330</v>
      </c>
      <c r="B175" s="5">
        <v>550</v>
      </c>
      <c r="C175" s="6" t="s">
        <v>175</v>
      </c>
      <c r="D175" s="6" t="s">
        <v>176</v>
      </c>
      <c r="E175" s="134">
        <v>2500</v>
      </c>
      <c r="F175" s="5"/>
    </row>
    <row r="176" spans="1:6" ht="20.25">
      <c r="A176" s="5">
        <v>330</v>
      </c>
      <c r="B176" s="5">
        <v>555</v>
      </c>
      <c r="C176" s="6" t="s">
        <v>175</v>
      </c>
      <c r="D176" s="6" t="s">
        <v>177</v>
      </c>
      <c r="E176" s="134">
        <v>5000</v>
      </c>
      <c r="F176" s="5"/>
    </row>
    <row r="177" spans="1:6" ht="20.25">
      <c r="A177" s="5">
        <v>330</v>
      </c>
      <c r="B177" s="5">
        <v>560</v>
      </c>
      <c r="C177" s="6" t="s">
        <v>175</v>
      </c>
      <c r="D177" s="6" t="s">
        <v>178</v>
      </c>
      <c r="E177" s="134">
        <v>0</v>
      </c>
      <c r="F177" s="5"/>
    </row>
    <row r="178" spans="1:6" ht="20.25">
      <c r="A178" s="5">
        <v>330</v>
      </c>
      <c r="B178" s="5">
        <v>561</v>
      </c>
      <c r="C178" s="6" t="s">
        <v>175</v>
      </c>
      <c r="D178" s="6" t="s">
        <v>179</v>
      </c>
      <c r="E178" s="134">
        <v>1000</v>
      </c>
      <c r="F178" s="5"/>
    </row>
    <row r="179" spans="1:6" ht="20.25">
      <c r="A179" s="5">
        <v>330</v>
      </c>
      <c r="B179" s="5">
        <v>565</v>
      </c>
      <c r="C179" s="6" t="s">
        <v>175</v>
      </c>
      <c r="D179" s="6" t="s">
        <v>180</v>
      </c>
      <c r="E179" s="134">
        <v>2000</v>
      </c>
      <c r="F179" s="5"/>
    </row>
    <row r="180" spans="1:7" ht="9.75">
      <c r="A180" s="5">
        <v>340</v>
      </c>
      <c r="B180" s="5">
        <v>570</v>
      </c>
      <c r="C180" s="6" t="s">
        <v>181</v>
      </c>
      <c r="D180" s="6" t="s">
        <v>181</v>
      </c>
      <c r="E180" s="134">
        <v>22000</v>
      </c>
      <c r="F180" s="5"/>
      <c r="G180" s="48"/>
    </row>
    <row r="181" spans="1:6" ht="20.25">
      <c r="A181" s="5">
        <v>400</v>
      </c>
      <c r="B181" s="5">
        <v>600</v>
      </c>
      <c r="C181" s="6" t="s">
        <v>182</v>
      </c>
      <c r="D181" s="6" t="s">
        <v>183</v>
      </c>
      <c r="E181" s="134">
        <v>0</v>
      </c>
      <c r="F181" s="5"/>
    </row>
    <row r="182" spans="1:6" ht="20.25">
      <c r="A182" s="5">
        <v>400</v>
      </c>
      <c r="B182" s="5">
        <v>601</v>
      </c>
      <c r="C182" s="6" t="s">
        <v>182</v>
      </c>
      <c r="D182" s="6" t="s">
        <v>184</v>
      </c>
      <c r="E182" s="135">
        <v>3000</v>
      </c>
      <c r="F182" s="5"/>
    </row>
    <row r="183" spans="1:6" ht="30">
      <c r="A183" s="5">
        <v>400</v>
      </c>
      <c r="B183" s="5">
        <v>605</v>
      </c>
      <c r="C183" s="6" t="s">
        <v>182</v>
      </c>
      <c r="D183" s="6" t="s">
        <v>185</v>
      </c>
      <c r="E183" s="134">
        <v>0</v>
      </c>
      <c r="F183" s="5"/>
    </row>
    <row r="184" spans="1:6" ht="20.25">
      <c r="A184" s="5">
        <v>400</v>
      </c>
      <c r="B184" s="5">
        <v>610</v>
      </c>
      <c r="C184" s="6" t="s">
        <v>182</v>
      </c>
      <c r="D184" s="6" t="s">
        <v>186</v>
      </c>
      <c r="E184" s="134">
        <v>1000</v>
      </c>
      <c r="F184" s="88"/>
    </row>
    <row r="185" spans="1:7" ht="30">
      <c r="A185" s="5">
        <v>400</v>
      </c>
      <c r="B185" s="5">
        <v>615</v>
      </c>
      <c r="C185" s="6" t="s">
        <v>182</v>
      </c>
      <c r="D185" s="6" t="s">
        <v>187</v>
      </c>
      <c r="E185" s="136">
        <v>100000</v>
      </c>
      <c r="F185" s="5"/>
      <c r="G185" s="87"/>
    </row>
    <row r="186" spans="1:6" ht="20.25">
      <c r="A186" s="5">
        <v>400</v>
      </c>
      <c r="B186" s="5">
        <v>620</v>
      </c>
      <c r="C186" s="6" t="s">
        <v>182</v>
      </c>
      <c r="D186" s="6" t="s">
        <v>188</v>
      </c>
      <c r="E186" s="134">
        <v>0</v>
      </c>
      <c r="F186" s="89"/>
    </row>
    <row r="187" spans="1:6" ht="20.25">
      <c r="A187" s="5">
        <v>410</v>
      </c>
      <c r="B187" s="5">
        <v>625</v>
      </c>
      <c r="C187" s="6" t="s">
        <v>189</v>
      </c>
      <c r="D187" s="6" t="s">
        <v>189</v>
      </c>
      <c r="E187" s="134">
        <v>0</v>
      </c>
      <c r="F187" s="5"/>
    </row>
    <row r="188" spans="1:6" ht="20.25">
      <c r="A188" s="5">
        <v>450</v>
      </c>
      <c r="B188" s="5">
        <v>630</v>
      </c>
      <c r="C188" s="6" t="s">
        <v>190</v>
      </c>
      <c r="D188" s="6" t="s">
        <v>191</v>
      </c>
      <c r="E188" s="134">
        <v>2500</v>
      </c>
      <c r="F188" s="5"/>
    </row>
    <row r="189" spans="1:6" ht="20.25">
      <c r="A189" s="5">
        <v>450</v>
      </c>
      <c r="B189" s="5">
        <v>640</v>
      </c>
      <c r="C189" s="6" t="s">
        <v>190</v>
      </c>
      <c r="D189" s="6" t="s">
        <v>192</v>
      </c>
      <c r="E189" s="135">
        <v>6000</v>
      </c>
      <c r="F189" s="5"/>
    </row>
    <row r="190" spans="1:6" ht="20.25">
      <c r="A190" s="5">
        <v>450</v>
      </c>
      <c r="B190" s="5">
        <v>650</v>
      </c>
      <c r="C190" s="6" t="s">
        <v>190</v>
      </c>
      <c r="D190" s="6" t="s">
        <v>193</v>
      </c>
      <c r="E190" s="134">
        <v>2000</v>
      </c>
      <c r="F190" s="5"/>
    </row>
    <row r="191" spans="1:6" ht="20.25">
      <c r="A191" s="5">
        <v>450</v>
      </c>
      <c r="B191" s="5">
        <v>655</v>
      </c>
      <c r="C191" s="6" t="s">
        <v>190</v>
      </c>
      <c r="D191" s="6" t="s">
        <v>194</v>
      </c>
      <c r="E191" s="135">
        <v>4000</v>
      </c>
      <c r="F191" s="5"/>
    </row>
    <row r="192" spans="1:6" ht="9.75">
      <c r="A192" s="5">
        <v>500</v>
      </c>
      <c r="B192" s="5">
        <v>660</v>
      </c>
      <c r="C192" s="6" t="s">
        <v>195</v>
      </c>
      <c r="D192" s="6" t="s">
        <v>195</v>
      </c>
      <c r="E192" s="135">
        <v>50000</v>
      </c>
      <c r="F192" s="5"/>
    </row>
    <row r="193" spans="1:6" ht="20.25">
      <c r="A193" s="5">
        <v>550</v>
      </c>
      <c r="B193" s="5">
        <v>680</v>
      </c>
      <c r="C193" s="6" t="s">
        <v>196</v>
      </c>
      <c r="D193" s="6" t="s">
        <v>197</v>
      </c>
      <c r="E193" s="135">
        <v>1500</v>
      </c>
      <c r="F193" s="5"/>
    </row>
    <row r="194" spans="1:6" ht="20.25">
      <c r="A194" s="5">
        <v>550</v>
      </c>
      <c r="B194" s="5">
        <v>685</v>
      </c>
      <c r="C194" s="6" t="s">
        <v>196</v>
      </c>
      <c r="D194" s="6" t="s">
        <v>198</v>
      </c>
      <c r="E194" s="135">
        <v>500</v>
      </c>
      <c r="F194" s="5"/>
    </row>
    <row r="195" spans="1:6" ht="20.25">
      <c r="A195" s="5">
        <v>550</v>
      </c>
      <c r="B195" s="5">
        <v>687</v>
      </c>
      <c r="C195" s="6" t="s">
        <v>196</v>
      </c>
      <c r="D195" s="6" t="s">
        <v>384</v>
      </c>
      <c r="E195" s="135">
        <v>100</v>
      </c>
      <c r="F195" s="5"/>
    </row>
    <row r="196" spans="1:6" ht="20.25">
      <c r="A196" s="5">
        <v>550</v>
      </c>
      <c r="B196" s="5">
        <v>690</v>
      </c>
      <c r="C196" s="6" t="s">
        <v>196</v>
      </c>
      <c r="D196" s="6" t="s">
        <v>199</v>
      </c>
      <c r="E196" s="135">
        <v>70000</v>
      </c>
      <c r="F196" s="5"/>
    </row>
    <row r="197" spans="1:6" ht="30">
      <c r="A197" s="5">
        <v>550</v>
      </c>
      <c r="B197" s="5">
        <v>691</v>
      </c>
      <c r="C197" s="6" t="s">
        <v>196</v>
      </c>
      <c r="D197" s="6" t="s">
        <v>200</v>
      </c>
      <c r="E197" s="134">
        <v>0</v>
      </c>
      <c r="F197" s="5"/>
    </row>
    <row r="198" spans="1:6" ht="20.25">
      <c r="A198" s="5">
        <v>550</v>
      </c>
      <c r="B198" s="5">
        <v>692</v>
      </c>
      <c r="C198" s="6" t="s">
        <v>196</v>
      </c>
      <c r="D198" s="6" t="s">
        <v>201</v>
      </c>
      <c r="E198" s="134">
        <v>0</v>
      </c>
      <c r="F198" s="5"/>
    </row>
    <row r="199" spans="1:6" ht="9.75">
      <c r="A199" s="5"/>
      <c r="B199" s="5"/>
      <c r="C199" s="6"/>
      <c r="D199" s="6"/>
      <c r="E199" s="134"/>
      <c r="F199" s="5"/>
    </row>
    <row r="200" spans="1:6" ht="9.75">
      <c r="A200" s="5"/>
      <c r="B200" s="5"/>
      <c r="C200" s="2" t="s">
        <v>245</v>
      </c>
      <c r="D200" s="6"/>
      <c r="E200" s="134"/>
      <c r="F200" s="5"/>
    </row>
    <row r="201" spans="1:6" ht="30">
      <c r="A201" s="5">
        <v>600</v>
      </c>
      <c r="B201" s="5">
        <v>700</v>
      </c>
      <c r="C201" s="6" t="s">
        <v>202</v>
      </c>
      <c r="D201" s="6" t="s">
        <v>202</v>
      </c>
      <c r="E201" s="134">
        <v>0</v>
      </c>
      <c r="F201" s="36"/>
    </row>
    <row r="202" spans="1:6" ht="30">
      <c r="A202" s="5">
        <v>600</v>
      </c>
      <c r="B202" s="5">
        <v>701</v>
      </c>
      <c r="C202" s="6" t="s">
        <v>202</v>
      </c>
      <c r="D202" s="6" t="s">
        <v>374</v>
      </c>
      <c r="E202" s="134">
        <v>0</v>
      </c>
      <c r="F202" s="36"/>
    </row>
    <row r="203" spans="1:6" ht="30">
      <c r="A203" s="5">
        <v>600</v>
      </c>
      <c r="B203" s="5">
        <v>703</v>
      </c>
      <c r="C203" s="6" t="s">
        <v>202</v>
      </c>
      <c r="D203" s="6" t="s">
        <v>393</v>
      </c>
      <c r="E203" s="134">
        <v>0</v>
      </c>
      <c r="F203" s="36"/>
    </row>
    <row r="204" spans="1:6" ht="30">
      <c r="A204" s="5">
        <v>600</v>
      </c>
      <c r="B204" s="5">
        <v>704</v>
      </c>
      <c r="C204" s="6" t="s">
        <v>202</v>
      </c>
      <c r="D204" s="6" t="s">
        <v>404</v>
      </c>
      <c r="E204" s="134">
        <v>0</v>
      </c>
      <c r="F204" s="36"/>
    </row>
    <row r="205" spans="1:6" ht="9.75">
      <c r="A205" s="5">
        <v>630</v>
      </c>
      <c r="B205" s="5">
        <v>715</v>
      </c>
      <c r="C205" s="6" t="s">
        <v>203</v>
      </c>
      <c r="D205" s="6" t="s">
        <v>204</v>
      </c>
      <c r="E205" s="134">
        <v>0</v>
      </c>
      <c r="F205" s="5"/>
    </row>
    <row r="206" spans="1:6" ht="9.75">
      <c r="A206" s="5">
        <v>630</v>
      </c>
      <c r="B206" s="5">
        <v>716</v>
      </c>
      <c r="C206" s="6" t="s">
        <v>203</v>
      </c>
      <c r="D206" s="6" t="s">
        <v>205</v>
      </c>
      <c r="E206" s="134">
        <v>0</v>
      </c>
      <c r="F206" s="5"/>
    </row>
    <row r="207" spans="1:6" ht="9.75">
      <c r="A207" s="5">
        <v>630</v>
      </c>
      <c r="B207" s="5">
        <v>717</v>
      </c>
      <c r="C207" s="6" t="s">
        <v>203</v>
      </c>
      <c r="D207" s="6" t="s">
        <v>238</v>
      </c>
      <c r="E207" s="134">
        <v>0</v>
      </c>
      <c r="F207" s="5"/>
    </row>
    <row r="208" spans="1:6" ht="40.5">
      <c r="A208" s="5">
        <v>650</v>
      </c>
      <c r="B208" s="5">
        <v>730</v>
      </c>
      <c r="C208" s="6" t="s">
        <v>206</v>
      </c>
      <c r="D208" s="6" t="s">
        <v>207</v>
      </c>
      <c r="E208" s="134">
        <v>0</v>
      </c>
      <c r="F208" s="5"/>
    </row>
    <row r="209" spans="1:6" ht="20.25">
      <c r="A209" s="5">
        <v>700</v>
      </c>
      <c r="B209" s="5">
        <v>760</v>
      </c>
      <c r="C209" s="6" t="s">
        <v>208</v>
      </c>
      <c r="D209" s="6" t="s">
        <v>209</v>
      </c>
      <c r="E209" s="134">
        <v>0</v>
      </c>
      <c r="F209" s="5"/>
    </row>
    <row r="210" spans="1:6" ht="20.25">
      <c r="A210" s="5">
        <v>700</v>
      </c>
      <c r="B210" s="5">
        <v>770</v>
      </c>
      <c r="C210" s="6" t="s">
        <v>208</v>
      </c>
      <c r="D210" s="6" t="s">
        <v>210</v>
      </c>
      <c r="E210" s="134">
        <v>0</v>
      </c>
      <c r="F210" s="5"/>
    </row>
    <row r="211" spans="1:6" ht="20.25">
      <c r="A211" s="5">
        <v>710</v>
      </c>
      <c r="B211" s="5">
        <v>800</v>
      </c>
      <c r="C211" s="6" t="s">
        <v>211</v>
      </c>
      <c r="D211" s="6" t="s">
        <v>212</v>
      </c>
      <c r="E211" s="134">
        <v>0</v>
      </c>
      <c r="F211" s="5"/>
    </row>
    <row r="212" spans="1:6" ht="20.25">
      <c r="A212" s="5">
        <v>710</v>
      </c>
      <c r="B212" s="5">
        <v>810</v>
      </c>
      <c r="C212" s="6" t="s">
        <v>211</v>
      </c>
      <c r="D212" s="6" t="s">
        <v>75</v>
      </c>
      <c r="E212" s="134">
        <v>0</v>
      </c>
      <c r="F212" s="5"/>
    </row>
    <row r="213" spans="1:6" ht="20.25">
      <c r="A213" s="5">
        <v>710</v>
      </c>
      <c r="B213" s="5">
        <v>820</v>
      </c>
      <c r="C213" s="6" t="s">
        <v>211</v>
      </c>
      <c r="D213" s="6" t="s">
        <v>213</v>
      </c>
      <c r="E213" s="130">
        <v>0</v>
      </c>
      <c r="F213" s="5"/>
    </row>
    <row r="214" spans="1:6" ht="30">
      <c r="A214" s="5">
        <v>720</v>
      </c>
      <c r="B214" s="5">
        <v>825</v>
      </c>
      <c r="C214" s="6" t="s">
        <v>214</v>
      </c>
      <c r="D214" s="6" t="s">
        <v>215</v>
      </c>
      <c r="E214" s="134">
        <v>0</v>
      </c>
      <c r="F214" s="36"/>
    </row>
    <row r="215" spans="1:6" ht="20.25">
      <c r="A215" s="5">
        <v>720</v>
      </c>
      <c r="B215" s="5">
        <v>826</v>
      </c>
      <c r="C215" s="6" t="s">
        <v>214</v>
      </c>
      <c r="D215" s="6" t="s">
        <v>381</v>
      </c>
      <c r="E215" s="134">
        <v>0</v>
      </c>
      <c r="F215" s="36"/>
    </row>
    <row r="216" spans="1:6" ht="20.25">
      <c r="A216" s="5">
        <v>720</v>
      </c>
      <c r="B216" s="5">
        <v>827</v>
      </c>
      <c r="C216" s="6" t="s">
        <v>214</v>
      </c>
      <c r="D216" s="6" t="s">
        <v>375</v>
      </c>
      <c r="E216" s="134">
        <v>0</v>
      </c>
      <c r="F216" s="36"/>
    </row>
    <row r="217" spans="1:6" ht="20.25">
      <c r="A217" s="5">
        <v>739</v>
      </c>
      <c r="B217" s="5">
        <v>828</v>
      </c>
      <c r="C217" s="6" t="s">
        <v>214</v>
      </c>
      <c r="D217" s="6" t="s">
        <v>405</v>
      </c>
      <c r="E217" s="134">
        <v>0</v>
      </c>
      <c r="F217" s="36"/>
    </row>
    <row r="218" spans="1:6" ht="20.25">
      <c r="A218" s="5">
        <v>730</v>
      </c>
      <c r="B218" s="5">
        <v>829</v>
      </c>
      <c r="C218" s="6" t="s">
        <v>377</v>
      </c>
      <c r="D218" s="6" t="s">
        <v>378</v>
      </c>
      <c r="E218" s="134">
        <v>0</v>
      </c>
      <c r="F218" s="36"/>
    </row>
    <row r="219" spans="1:6" ht="20.25">
      <c r="A219" s="5">
        <v>830</v>
      </c>
      <c r="B219" s="5">
        <v>830</v>
      </c>
      <c r="C219" s="6" t="s">
        <v>216</v>
      </c>
      <c r="D219" s="6" t="s">
        <v>217</v>
      </c>
      <c r="E219" s="134">
        <v>0</v>
      </c>
      <c r="F219" s="5"/>
    </row>
    <row r="220" spans="1:6" ht="20.25">
      <c r="A220" s="5">
        <v>850</v>
      </c>
      <c r="B220" s="5">
        <v>850</v>
      </c>
      <c r="C220" s="6" t="s">
        <v>218</v>
      </c>
      <c r="D220" s="6" t="s">
        <v>219</v>
      </c>
      <c r="E220" s="134">
        <v>0</v>
      </c>
      <c r="F220" s="5"/>
    </row>
    <row r="221" spans="1:6" ht="30">
      <c r="A221" s="5">
        <v>860</v>
      </c>
      <c r="B221" s="5">
        <v>860</v>
      </c>
      <c r="C221" s="6" t="s">
        <v>220</v>
      </c>
      <c r="D221" s="6" t="s">
        <v>220</v>
      </c>
      <c r="E221" s="134">
        <v>0</v>
      </c>
      <c r="F221" s="5"/>
    </row>
    <row r="222" spans="1:6" ht="15" customHeight="1">
      <c r="A222" s="5">
        <v>890</v>
      </c>
      <c r="B222" s="5">
        <v>890</v>
      </c>
      <c r="C222" s="6" t="s">
        <v>221</v>
      </c>
      <c r="D222" s="6" t="s">
        <v>222</v>
      </c>
      <c r="E222" s="135">
        <f>'D ammort'!E4</f>
        <v>216470.16</v>
      </c>
      <c r="F222" s="38" t="s">
        <v>265</v>
      </c>
    </row>
    <row r="223" spans="1:6" ht="9.75">
      <c r="A223" s="5"/>
      <c r="B223" s="5"/>
      <c r="C223" s="6"/>
      <c r="D223" s="6"/>
      <c r="E223" s="134"/>
      <c r="F223" s="5"/>
    </row>
    <row r="224" spans="1:6" ht="9.75">
      <c r="A224" s="5"/>
      <c r="B224" s="5"/>
      <c r="C224" s="2" t="s">
        <v>246</v>
      </c>
      <c r="D224" s="6"/>
      <c r="E224" s="134"/>
      <c r="F224" s="5"/>
    </row>
    <row r="225" spans="1:6" ht="20.25">
      <c r="A225" s="5">
        <v>900</v>
      </c>
      <c r="B225" s="5">
        <v>900</v>
      </c>
      <c r="C225" s="6" t="s">
        <v>61</v>
      </c>
      <c r="D225" s="6" t="s">
        <v>223</v>
      </c>
      <c r="E225" s="130">
        <v>3000</v>
      </c>
      <c r="F225" s="5"/>
    </row>
    <row r="226" spans="1:6" ht="9.75">
      <c r="A226" s="5">
        <v>900</v>
      </c>
      <c r="B226" s="5">
        <v>910</v>
      </c>
      <c r="C226" s="6" t="s">
        <v>61</v>
      </c>
      <c r="D226" s="6" t="s">
        <v>224</v>
      </c>
      <c r="E226" s="130">
        <v>30000</v>
      </c>
      <c r="F226" s="5"/>
    </row>
    <row r="227" spans="1:6" ht="20.25">
      <c r="A227" s="5">
        <v>900</v>
      </c>
      <c r="B227" s="5">
        <v>920</v>
      </c>
      <c r="C227" s="6" t="s">
        <v>61</v>
      </c>
      <c r="D227" s="6" t="s">
        <v>225</v>
      </c>
      <c r="E227" s="130">
        <v>80000</v>
      </c>
      <c r="F227" s="5"/>
    </row>
    <row r="228" spans="1:6" ht="9.75">
      <c r="A228" s="5">
        <v>900</v>
      </c>
      <c r="B228" s="5">
        <v>930</v>
      </c>
      <c r="C228" s="6" t="s">
        <v>61</v>
      </c>
      <c r="D228" s="6" t="s">
        <v>65</v>
      </c>
      <c r="E228" s="130">
        <v>360000</v>
      </c>
      <c r="F228" s="5"/>
    </row>
    <row r="229" spans="1:6" ht="20.25">
      <c r="A229" s="5">
        <v>900</v>
      </c>
      <c r="B229" s="5">
        <v>940</v>
      </c>
      <c r="C229" s="6" t="s">
        <v>61</v>
      </c>
      <c r="D229" s="6" t="s">
        <v>66</v>
      </c>
      <c r="E229" s="130">
        <v>150000</v>
      </c>
      <c r="F229" s="5"/>
    </row>
    <row r="230" spans="1:6" ht="20.25">
      <c r="A230" s="5">
        <v>900</v>
      </c>
      <c r="B230" s="5">
        <v>945</v>
      </c>
      <c r="C230" s="6" t="s">
        <v>61</v>
      </c>
      <c r="D230" s="6" t="s">
        <v>67</v>
      </c>
      <c r="E230" s="130">
        <v>30000</v>
      </c>
      <c r="F230" s="5"/>
    </row>
    <row r="231" spans="1:6" ht="9.75">
      <c r="A231" s="5">
        <v>900</v>
      </c>
      <c r="B231" s="5">
        <v>950</v>
      </c>
      <c r="C231" s="6" t="s">
        <v>61</v>
      </c>
      <c r="D231" s="6" t="s">
        <v>68</v>
      </c>
      <c r="E231" s="130">
        <v>10000</v>
      </c>
      <c r="F231" s="5"/>
    </row>
    <row r="232" spans="1:6" ht="20.25">
      <c r="A232" s="5">
        <v>900</v>
      </c>
      <c r="B232" s="5">
        <v>960</v>
      </c>
      <c r="C232" s="6" t="s">
        <v>61</v>
      </c>
      <c r="D232" s="6" t="s">
        <v>69</v>
      </c>
      <c r="E232" s="130">
        <v>0</v>
      </c>
      <c r="F232" s="5"/>
    </row>
    <row r="233" spans="1:6" ht="20.25">
      <c r="A233" s="5">
        <v>900</v>
      </c>
      <c r="B233" s="5">
        <v>970</v>
      </c>
      <c r="C233" s="6" t="s">
        <v>61</v>
      </c>
      <c r="D233" s="6" t="s">
        <v>226</v>
      </c>
      <c r="E233" s="130">
        <v>0</v>
      </c>
      <c r="F233" s="5"/>
    </row>
    <row r="234" spans="1:6" ht="9.75">
      <c r="A234" s="5">
        <v>900</v>
      </c>
      <c r="B234" s="5">
        <v>980</v>
      </c>
      <c r="C234" s="6" t="s">
        <v>61</v>
      </c>
      <c r="D234" s="6" t="s">
        <v>71</v>
      </c>
      <c r="E234" s="130">
        <v>90000</v>
      </c>
      <c r="F234" s="5"/>
    </row>
    <row r="235" spans="1:6" ht="9.75">
      <c r="A235" s="5">
        <v>900</v>
      </c>
      <c r="B235" s="5">
        <v>981</v>
      </c>
      <c r="C235" s="6" t="s">
        <v>61</v>
      </c>
      <c r="D235" s="6" t="s">
        <v>372</v>
      </c>
      <c r="E235" s="130">
        <v>100000</v>
      </c>
      <c r="F235" s="5"/>
    </row>
    <row r="236" spans="1:6" ht="20.25">
      <c r="A236" s="5">
        <v>900</v>
      </c>
      <c r="B236" s="5">
        <v>990</v>
      </c>
      <c r="C236" s="6" t="s">
        <v>61</v>
      </c>
      <c r="D236" s="6" t="s">
        <v>227</v>
      </c>
      <c r="E236" s="130">
        <v>0</v>
      </c>
      <c r="F236" s="5"/>
    </row>
    <row r="237" spans="1:5" ht="9.75">
      <c r="A237" s="14"/>
      <c r="B237" s="14"/>
      <c r="C237" s="15"/>
      <c r="D237" s="15"/>
      <c r="E237" s="37"/>
    </row>
    <row r="238" spans="1:5" ht="9.75">
      <c r="A238" s="14"/>
      <c r="B238" s="14"/>
      <c r="C238" s="15"/>
      <c r="D238" s="15"/>
      <c r="E238" s="37"/>
    </row>
    <row r="239" spans="4:5" ht="9.75">
      <c r="D239" s="29" t="s">
        <v>236</v>
      </c>
      <c r="E239" s="30">
        <f>SUM(E87:E236)</f>
        <v>4062103.25</v>
      </c>
    </row>
    <row r="240" ht="9.75">
      <c r="E240" s="9"/>
    </row>
    <row r="241" ht="9.75">
      <c r="E241" s="9"/>
    </row>
    <row r="242" ht="9.75">
      <c r="E242" s="9"/>
    </row>
    <row r="243" ht="9.75">
      <c r="E243" s="9"/>
    </row>
    <row r="244" ht="9.75">
      <c r="E244" s="9"/>
    </row>
    <row r="245" spans="3:5" ht="9.75">
      <c r="C245" s="40" t="s">
        <v>232</v>
      </c>
      <c r="D245" s="41"/>
      <c r="E245" s="42"/>
    </row>
    <row r="246" spans="3:5" ht="9.75">
      <c r="C246" s="43" t="s">
        <v>395</v>
      </c>
      <c r="D246" s="41"/>
      <c r="E246" s="22">
        <f>SUM(E12:E36)</f>
        <v>2991633.09</v>
      </c>
    </row>
    <row r="247" spans="3:8" ht="9.75">
      <c r="C247" s="43" t="s">
        <v>396</v>
      </c>
      <c r="D247" s="41"/>
      <c r="E247" s="22">
        <f>SUM(E37:E44)</f>
        <v>1000</v>
      </c>
      <c r="H247" s="22">
        <f>(E246+E247)</f>
        <v>2992633.09</v>
      </c>
    </row>
    <row r="248" spans="3:5" ht="9.75">
      <c r="C248" s="43" t="s">
        <v>233</v>
      </c>
      <c r="D248" s="41"/>
      <c r="E248" s="22">
        <f>SUM(E48:E62)</f>
        <v>216470.16</v>
      </c>
    </row>
    <row r="249" spans="3:5" ht="9.75">
      <c r="C249" s="43" t="s">
        <v>234</v>
      </c>
      <c r="D249" s="41"/>
      <c r="E249" s="22">
        <f>SUM(E65:E76)</f>
        <v>853000</v>
      </c>
    </row>
    <row r="250" spans="3:5" ht="9.75">
      <c r="C250" s="44" t="s">
        <v>235</v>
      </c>
      <c r="D250" s="41"/>
      <c r="E250" s="22">
        <f>SUM(E246:E249)</f>
        <v>4062103.25</v>
      </c>
    </row>
    <row r="251" spans="3:5" ht="9.75">
      <c r="C251" s="41"/>
      <c r="D251" s="41"/>
      <c r="E251" s="42"/>
    </row>
    <row r="252" spans="3:5" ht="9.75">
      <c r="C252" s="40" t="s">
        <v>236</v>
      </c>
      <c r="D252" s="41"/>
      <c r="E252" s="42"/>
    </row>
    <row r="253" spans="3:8" ht="9.75">
      <c r="C253" s="43" t="s">
        <v>395</v>
      </c>
      <c r="D253" s="45"/>
      <c r="E253" s="22">
        <f>SUM(E87:E180)</f>
        <v>2752033.09</v>
      </c>
      <c r="H253" s="22">
        <f>(E253+E254)</f>
        <v>2992633.09</v>
      </c>
    </row>
    <row r="254" spans="3:5" ht="9.75">
      <c r="C254" s="43" t="s">
        <v>396</v>
      </c>
      <c r="D254" s="45"/>
      <c r="E254" s="22">
        <f>SUM(E181:E198)</f>
        <v>240600</v>
      </c>
    </row>
    <row r="255" spans="3:8" ht="9.75">
      <c r="C255" s="43" t="s">
        <v>233</v>
      </c>
      <c r="D255" s="41"/>
      <c r="E255" s="22">
        <f>SUM(E201:E222)</f>
        <v>216470.16</v>
      </c>
      <c r="H255" s="9"/>
    </row>
    <row r="256" spans="3:5" ht="9.75">
      <c r="C256" s="43" t="s">
        <v>234</v>
      </c>
      <c r="D256" s="41"/>
      <c r="E256" s="22">
        <f>SUM(E225:E236)</f>
        <v>853000</v>
      </c>
    </row>
    <row r="257" spans="3:5" ht="9.75">
      <c r="C257" s="44" t="s">
        <v>235</v>
      </c>
      <c r="D257" s="41"/>
      <c r="E257" s="22">
        <f>SUM(E253:E256)</f>
        <v>4062103.25</v>
      </c>
    </row>
    <row r="258" spans="5:8" ht="9.75">
      <c r="E258" s="9"/>
      <c r="H258" s="9"/>
    </row>
    <row r="259" spans="3:5" ht="9.75">
      <c r="C259" s="10" t="s">
        <v>237</v>
      </c>
      <c r="D259" s="11"/>
      <c r="E259" s="12">
        <f>E250-E257</f>
        <v>0</v>
      </c>
    </row>
    <row r="260" ht="9.75">
      <c r="E260" s="9"/>
    </row>
    <row r="261" ht="9.75">
      <c r="E261" s="9"/>
    </row>
    <row r="262" spans="3:5" ht="9.75">
      <c r="C262" s="6" t="s">
        <v>258</v>
      </c>
      <c r="E262" s="9"/>
    </row>
    <row r="263" spans="3:5" ht="9.75">
      <c r="C263" s="6" t="s">
        <v>259</v>
      </c>
      <c r="D263" s="5"/>
      <c r="E263" s="7">
        <f>(E246+E247-E253-E254)</f>
        <v>0</v>
      </c>
    </row>
    <row r="264" spans="3:5" ht="9.75">
      <c r="C264" s="6" t="s">
        <v>260</v>
      </c>
      <c r="D264" s="5"/>
      <c r="E264" s="7">
        <f>(E248-E255)</f>
        <v>0</v>
      </c>
    </row>
    <row r="265" ht="9.75">
      <c r="E265" s="9"/>
    </row>
    <row r="266" ht="9.75">
      <c r="E266" s="9"/>
    </row>
    <row r="267" ht="9.75">
      <c r="E267" s="9"/>
    </row>
    <row r="268" ht="9.75">
      <c r="E268" s="9"/>
    </row>
    <row r="269" ht="9.75">
      <c r="E269" s="9"/>
    </row>
    <row r="270" ht="9.75">
      <c r="E270" s="9"/>
    </row>
    <row r="271" ht="9.75">
      <c r="E271" s="9"/>
    </row>
    <row r="272" ht="9.75">
      <c r="E272" s="9"/>
    </row>
    <row r="273" ht="9.75">
      <c r="E273" s="9"/>
    </row>
    <row r="274" ht="9.75">
      <c r="E274" s="9"/>
    </row>
    <row r="275" ht="9.75">
      <c r="E275" s="9"/>
    </row>
  </sheetData>
  <sheetProtection/>
  <printOptions/>
  <pageMargins left="0.75" right="0.31" top="1" bottom="1" header="0.5" footer="0.5"/>
  <pageSetup horizontalDpi="600" verticalDpi="600" orientation="portrait" paperSize="9" r:id="rId1"/>
  <rowBreaks count="2" manualBreakCount="2">
    <brk id="80" max="5" man="1"/>
    <brk id="24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0.8515625" style="0" customWidth="1"/>
    <col min="2" max="2" width="12.28125" style="0" customWidth="1"/>
    <col min="3" max="4" width="10.7109375" style="0" bestFit="1" customWidth="1"/>
  </cols>
  <sheetData>
    <row r="2" ht="12.75">
      <c r="A2" s="27" t="s">
        <v>409</v>
      </c>
    </row>
    <row r="4" spans="1:2" ht="12.75">
      <c r="A4" s="25" t="s">
        <v>287</v>
      </c>
      <c r="B4" s="26" t="s">
        <v>250</v>
      </c>
    </row>
    <row r="5" spans="1:2" ht="12.75">
      <c r="A5" s="24" t="s">
        <v>346</v>
      </c>
      <c r="B5" s="31">
        <v>533447.41</v>
      </c>
    </row>
    <row r="6" spans="1:2" ht="12.75">
      <c r="A6" s="24"/>
      <c r="B6" s="31"/>
    </row>
    <row r="7" spans="1:2" ht="12.75">
      <c r="A7" s="24" t="s">
        <v>347</v>
      </c>
      <c r="B7" s="31">
        <v>22609.75</v>
      </c>
    </row>
    <row r="8" spans="1:2" ht="12.75">
      <c r="A8" s="24"/>
      <c r="B8" s="31"/>
    </row>
    <row r="9" spans="1:2" ht="12.75">
      <c r="A9" s="95" t="s">
        <v>248</v>
      </c>
      <c r="B9" s="31">
        <f>SUM(B5:B7)</f>
        <v>556057.16</v>
      </c>
    </row>
    <row r="10" spans="1:2" ht="12.75">
      <c r="A10" s="128" t="s">
        <v>422</v>
      </c>
      <c r="B10" s="31">
        <f>(B9*1/100)</f>
        <v>5560.5716</v>
      </c>
    </row>
    <row r="11" spans="1:2" ht="12.75">
      <c r="A11" s="25" t="s">
        <v>249</v>
      </c>
      <c r="B11" s="32">
        <f>SUM(B9:B10)</f>
        <v>561617.7316</v>
      </c>
    </row>
    <row r="12" spans="1:2" ht="12.75">
      <c r="A12" s="24"/>
      <c r="B12" s="31"/>
    </row>
    <row r="13" spans="1:2" ht="12.75">
      <c r="A13" s="95" t="s">
        <v>423</v>
      </c>
      <c r="B13" s="129">
        <v>28684.42</v>
      </c>
    </row>
    <row r="14" spans="1:2" ht="12.75">
      <c r="A14" s="128" t="s">
        <v>422</v>
      </c>
      <c r="B14" s="129">
        <f>(B13*1/100)</f>
        <v>286.8442</v>
      </c>
    </row>
    <row r="15" spans="1:2" ht="12.75">
      <c r="A15" s="25" t="s">
        <v>249</v>
      </c>
      <c r="B15" s="32">
        <f>SUM(B13:B14)</f>
        <v>28971.264199999998</v>
      </c>
    </row>
    <row r="16" spans="1:2" ht="12.75">
      <c r="A16" s="95"/>
      <c r="B16" s="31"/>
    </row>
    <row r="17" spans="1:2" ht="12.75">
      <c r="A17" s="95" t="s">
        <v>394</v>
      </c>
      <c r="B17" s="31">
        <v>5080</v>
      </c>
    </row>
    <row r="18" spans="1:2" ht="12.75">
      <c r="A18" s="128" t="s">
        <v>422</v>
      </c>
      <c r="B18" s="31">
        <f>(B17*1/100)</f>
        <v>50.8</v>
      </c>
    </row>
    <row r="19" spans="1:2" ht="12.75">
      <c r="A19" s="25" t="s">
        <v>249</v>
      </c>
      <c r="B19" s="32">
        <f>SUM(B17:B18)</f>
        <v>5130.8</v>
      </c>
    </row>
    <row r="20" spans="1:2" ht="12.75">
      <c r="A20" s="72"/>
      <c r="B20" s="126"/>
    </row>
    <row r="21" spans="1:2" ht="12.75">
      <c r="A21" s="95" t="s">
        <v>421</v>
      </c>
      <c r="B21" s="31">
        <v>665.64</v>
      </c>
    </row>
    <row r="22" spans="1:2" ht="12.75">
      <c r="A22" s="128" t="s">
        <v>422</v>
      </c>
      <c r="B22" s="31">
        <f>(B21*1/100)</f>
        <v>6.6564</v>
      </c>
    </row>
    <row r="23" spans="1:2" ht="12.75">
      <c r="A23" s="25" t="s">
        <v>249</v>
      </c>
      <c r="B23" s="32">
        <f>SUM(B21:B22)</f>
        <v>672.2964</v>
      </c>
    </row>
    <row r="24" spans="1:2" ht="12.75">
      <c r="A24" s="72"/>
      <c r="B24" s="126"/>
    </row>
    <row r="25" spans="1:2" ht="12.75">
      <c r="A25" s="127" t="s">
        <v>424</v>
      </c>
      <c r="B25" s="31">
        <f>(B9+B13+B17+B21)</f>
        <v>590487.2200000001</v>
      </c>
    </row>
    <row r="26" spans="1:2" ht="12.75">
      <c r="A26" s="90" t="s">
        <v>389</v>
      </c>
      <c r="B26" s="91">
        <f>(B11+B15+B19+B23)</f>
        <v>596392.0922000001</v>
      </c>
    </row>
    <row r="28" ht="12.75">
      <c r="A28" s="64"/>
    </row>
    <row r="30" spans="1:2" ht="12.75">
      <c r="A30" s="24" t="s">
        <v>288</v>
      </c>
      <c r="B30" s="53">
        <v>1000</v>
      </c>
    </row>
    <row r="31" spans="1:2" ht="12.75">
      <c r="A31" s="24"/>
      <c r="B31" s="31"/>
    </row>
    <row r="32" spans="1:2" ht="12.75">
      <c r="A32" s="25" t="s">
        <v>249</v>
      </c>
      <c r="B32" s="32">
        <f>SUM(B30:B30)</f>
        <v>1000</v>
      </c>
    </row>
    <row r="38" spans="1:6" ht="12.75">
      <c r="A38" s="72"/>
      <c r="B38" s="73"/>
      <c r="C38" s="73"/>
      <c r="D38" s="73"/>
      <c r="E38" s="73"/>
      <c r="F38" s="73"/>
    </row>
    <row r="39" spans="1:6" ht="12.75">
      <c r="A39" s="73"/>
      <c r="B39" s="73"/>
      <c r="C39" s="73"/>
      <c r="D39" s="73"/>
      <c r="E39" s="73"/>
      <c r="F39" s="73"/>
    </row>
    <row r="40" spans="1:6" ht="12.75">
      <c r="A40" s="73"/>
      <c r="B40" s="73"/>
      <c r="C40" s="73"/>
      <c r="D40" s="73"/>
      <c r="E40" s="73"/>
      <c r="F40" s="73"/>
    </row>
    <row r="41" spans="1:6" ht="12.75">
      <c r="A41" s="73"/>
      <c r="B41" s="73"/>
      <c r="C41" s="73"/>
      <c r="D41" s="73"/>
      <c r="E41" s="73"/>
      <c r="F41" s="73"/>
    </row>
    <row r="42" spans="1:6" ht="12.75">
      <c r="A42" s="73"/>
      <c r="B42" s="73"/>
      <c r="C42" s="73"/>
      <c r="D42" s="73"/>
      <c r="E42" s="73"/>
      <c r="F42" s="73"/>
    </row>
    <row r="43" spans="1:6" ht="12.75">
      <c r="A43" s="73"/>
      <c r="B43" s="73"/>
      <c r="C43" s="73"/>
      <c r="D43" s="73"/>
      <c r="E43" s="73"/>
      <c r="F43" s="73"/>
    </row>
    <row r="44" spans="1:6" ht="12.75">
      <c r="A44" s="73"/>
      <c r="B44" s="73"/>
      <c r="C44" s="73"/>
      <c r="D44" s="73"/>
      <c r="E44" s="73"/>
      <c r="F44" s="73"/>
    </row>
    <row r="45" spans="1:6" ht="12.75">
      <c r="A45" s="73"/>
      <c r="B45" s="73"/>
      <c r="C45" s="73"/>
      <c r="D45" s="73"/>
      <c r="E45" s="73"/>
      <c r="F45" s="73"/>
    </row>
    <row r="46" spans="1:6" ht="12.75">
      <c r="A46" s="73"/>
      <c r="B46" s="73"/>
      <c r="C46" s="73"/>
      <c r="D46" s="73"/>
      <c r="E46" s="73"/>
      <c r="F46" s="73"/>
    </row>
    <row r="47" spans="1:6" ht="13.5">
      <c r="A47" s="74"/>
      <c r="B47" s="75"/>
      <c r="C47" s="75"/>
      <c r="D47" s="75"/>
      <c r="E47" s="76"/>
      <c r="F47" s="73"/>
    </row>
    <row r="48" spans="1:6" ht="13.5">
      <c r="A48" s="74"/>
      <c r="B48" s="75"/>
      <c r="C48" s="75"/>
      <c r="D48" s="75"/>
      <c r="E48" s="76"/>
      <c r="F48" s="73"/>
    </row>
    <row r="49" spans="1:6" ht="13.5">
      <c r="A49" s="74"/>
      <c r="B49" s="75"/>
      <c r="C49" s="75"/>
      <c r="D49" s="75"/>
      <c r="E49" s="76"/>
      <c r="F49" s="73"/>
    </row>
    <row r="50" spans="1:6" ht="12.75">
      <c r="A50" s="73"/>
      <c r="B50" s="73"/>
      <c r="C50" s="77"/>
      <c r="D50" s="77"/>
      <c r="E50" s="73"/>
      <c r="F50" s="73"/>
    </row>
    <row r="51" spans="1:6" ht="12.75">
      <c r="A51" s="73"/>
      <c r="B51" s="73"/>
      <c r="C51" s="73"/>
      <c r="D51" s="73"/>
      <c r="E51" s="73"/>
      <c r="F51" s="73"/>
    </row>
    <row r="52" spans="1:6" ht="12.75">
      <c r="A52" s="73"/>
      <c r="B52" s="73"/>
      <c r="C52" s="86"/>
      <c r="D52" s="73"/>
      <c r="E52" s="73"/>
      <c r="F52" s="73"/>
    </row>
    <row r="53" spans="1:6" ht="12.75">
      <c r="A53" s="73"/>
      <c r="B53" s="73"/>
      <c r="C53" s="73"/>
      <c r="D53" s="73"/>
      <c r="E53" s="73"/>
      <c r="F53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4"/>
  <sheetViews>
    <sheetView tabSelected="1" zoomScalePageLayoutView="0" workbookViewId="0" topLeftCell="A7">
      <selection activeCell="J28" sqref="J28"/>
    </sheetView>
  </sheetViews>
  <sheetFormatPr defaultColWidth="9.140625" defaultRowHeight="12.75"/>
  <cols>
    <col min="1" max="1" width="24.57421875" style="50" customWidth="1"/>
    <col min="2" max="2" width="15.00390625" style="50" customWidth="1"/>
    <col min="3" max="6" width="13.28125" style="50" customWidth="1"/>
    <col min="7" max="7" width="10.421875" style="50" customWidth="1"/>
    <col min="8" max="8" width="10.57421875" style="50" customWidth="1"/>
    <col min="9" max="9" width="10.8515625" style="50" customWidth="1"/>
    <col min="10" max="10" width="10.421875" style="50" customWidth="1"/>
    <col min="11" max="11" width="11.00390625" style="50" customWidth="1"/>
    <col min="12" max="12" width="11.8515625" style="50" customWidth="1"/>
    <col min="13" max="13" width="11.00390625" style="50" customWidth="1"/>
    <col min="14" max="14" width="12.57421875" style="50" customWidth="1"/>
    <col min="15" max="16384" width="9.140625" style="50" customWidth="1"/>
  </cols>
  <sheetData>
    <row r="2" ht="12.75">
      <c r="A2" s="49" t="s">
        <v>416</v>
      </c>
    </row>
    <row r="6" ht="12.75">
      <c r="A6" s="50" t="s">
        <v>417</v>
      </c>
    </row>
    <row r="8" spans="1:14" ht="12.75">
      <c r="A8" s="66"/>
      <c r="B8" s="24" t="s">
        <v>351</v>
      </c>
      <c r="C8" s="24" t="s">
        <v>352</v>
      </c>
      <c r="D8" s="24" t="s">
        <v>353</v>
      </c>
      <c r="E8" s="24" t="s">
        <v>354</v>
      </c>
      <c r="F8" s="24" t="s">
        <v>398</v>
      </c>
      <c r="G8" s="24" t="s">
        <v>355</v>
      </c>
      <c r="H8" s="24" t="s">
        <v>400</v>
      </c>
      <c r="I8" s="24" t="s">
        <v>401</v>
      </c>
      <c r="J8" s="24" t="s">
        <v>358</v>
      </c>
      <c r="K8" s="24" t="s">
        <v>359</v>
      </c>
      <c r="L8" s="138" t="s">
        <v>360</v>
      </c>
      <c r="M8" s="138" t="s">
        <v>431</v>
      </c>
      <c r="N8" s="67" t="s">
        <v>402</v>
      </c>
    </row>
    <row r="9" spans="1:14" ht="12.75">
      <c r="A9" s="80" t="s">
        <v>362</v>
      </c>
      <c r="B9" s="24">
        <v>64</v>
      </c>
      <c r="C9" s="24">
        <v>64</v>
      </c>
      <c r="D9" s="24">
        <v>64</v>
      </c>
      <c r="E9" s="24">
        <v>64</v>
      </c>
      <c r="F9" s="24">
        <v>64</v>
      </c>
      <c r="G9" s="24">
        <v>64</v>
      </c>
      <c r="H9" s="24">
        <v>64</v>
      </c>
      <c r="I9" s="24">
        <v>64</v>
      </c>
      <c r="J9" s="24">
        <v>64</v>
      </c>
      <c r="K9" s="24">
        <v>64</v>
      </c>
      <c r="L9" s="138">
        <v>64</v>
      </c>
      <c r="M9" s="138">
        <v>64</v>
      </c>
      <c r="N9" s="66"/>
    </row>
    <row r="10" spans="1:14" ht="12.75">
      <c r="A10" s="80" t="s">
        <v>363</v>
      </c>
      <c r="B10" s="24">
        <v>31</v>
      </c>
      <c r="C10" s="24">
        <v>28</v>
      </c>
      <c r="D10" s="24">
        <v>31</v>
      </c>
      <c r="E10" s="24">
        <v>30</v>
      </c>
      <c r="F10" s="24">
        <v>31</v>
      </c>
      <c r="G10" s="24">
        <v>30</v>
      </c>
      <c r="H10" s="24">
        <v>31</v>
      </c>
      <c r="I10" s="24">
        <v>31</v>
      </c>
      <c r="J10" s="24">
        <v>30</v>
      </c>
      <c r="K10" s="24">
        <v>31</v>
      </c>
      <c r="L10" s="138">
        <v>30</v>
      </c>
      <c r="M10" s="138">
        <v>31</v>
      </c>
      <c r="N10" s="66"/>
    </row>
    <row r="11" spans="1:14" ht="12.75">
      <c r="A11" s="80" t="s">
        <v>364</v>
      </c>
      <c r="B11" s="24">
        <f aca="true" t="shared" si="0" ref="B11:M11">(B9*B10)</f>
        <v>1984</v>
      </c>
      <c r="C11" s="24">
        <f t="shared" si="0"/>
        <v>1792</v>
      </c>
      <c r="D11" s="24">
        <f t="shared" si="0"/>
        <v>1984</v>
      </c>
      <c r="E11" s="24">
        <f t="shared" si="0"/>
        <v>1920</v>
      </c>
      <c r="F11" s="24">
        <f t="shared" si="0"/>
        <v>1984</v>
      </c>
      <c r="G11" s="24">
        <f t="shared" si="0"/>
        <v>1920</v>
      </c>
      <c r="H11" s="24">
        <f t="shared" si="0"/>
        <v>1984</v>
      </c>
      <c r="I11" s="24">
        <f t="shared" si="0"/>
        <v>1984</v>
      </c>
      <c r="J11" s="24">
        <f t="shared" si="0"/>
        <v>1920</v>
      </c>
      <c r="K11" s="24">
        <f t="shared" si="0"/>
        <v>1984</v>
      </c>
      <c r="L11" s="138">
        <f t="shared" si="0"/>
        <v>1920</v>
      </c>
      <c r="M11" s="138">
        <f t="shared" si="0"/>
        <v>1984</v>
      </c>
      <c r="N11" s="66"/>
    </row>
    <row r="12" spans="1:14" ht="12.75">
      <c r="A12" s="80" t="s">
        <v>365</v>
      </c>
      <c r="B12" s="24">
        <f>('[1]Gennaio pag.to anticipato'!$C$78+'[1]Gennaio pag.to posticipato'!$C$25)</f>
        <v>1968</v>
      </c>
      <c r="C12" s="24">
        <f>('[1]Febbraio pag.to anticipato'!$C$74+'[1]Febbraio pag.to posticipato'!$C$23)</f>
        <v>1764</v>
      </c>
      <c r="D12" s="24">
        <f>('[1]Marzo pag.to anticipato'!$C$76+'[1]Marzo pag.to posticipato'!$C$25)</f>
        <v>1951</v>
      </c>
      <c r="E12" s="24">
        <f>('[1]Aprile pag.to anticipato'!$C$76+'[1]Aprile pag.to posticipato'!$C$24)</f>
        <v>1907</v>
      </c>
      <c r="F12" s="24">
        <f>('[1]Maggio pag.to anticipato'!$C$81+'[1]Maggio pag.to posticipato'!$C$24)</f>
        <v>1969</v>
      </c>
      <c r="G12" s="24">
        <f>('[1]Giugno pag.to anticipato'!$C$83+'[1]Giugno pag.to posticipato'!$C$21)</f>
        <v>1916</v>
      </c>
      <c r="H12" s="24">
        <f>('[1]Luglio pag.to anticipato'!$C$79+'[1]Luglio pag.to posticipato'!$C$23)</f>
        <v>1965</v>
      </c>
      <c r="I12" s="24">
        <f>('[1]Agosto pag.to anticipato'!$C$86+'[1]Agosto pag.to posticipato'!$C$21)</f>
        <v>1955</v>
      </c>
      <c r="J12" s="24">
        <f>('[1]Settembre pag.to anticipato'!$C$79+'[1]Settembre pag.to posticipato'!$C$22)</f>
        <v>1899</v>
      </c>
      <c r="K12" s="24">
        <f>('[1]Ottobre pag.to anticipato'!$C$79+'[1]Ottobre pag.to posticipato'!$C$22)</f>
        <v>1916</v>
      </c>
      <c r="L12" s="139">
        <f>('[2]Novembre pag.to anticipato'!$C$81+'[2]Novembre pag.to posticipato'!$C$21)</f>
        <v>1863</v>
      </c>
      <c r="M12" s="82">
        <v>1954</v>
      </c>
      <c r="N12" s="66"/>
    </row>
    <row r="13" spans="1:14" ht="26.25">
      <c r="A13" s="81" t="s">
        <v>366</v>
      </c>
      <c r="B13" s="68">
        <f>(B12/31)</f>
        <v>63.483870967741936</v>
      </c>
      <c r="C13" s="68">
        <f>(C12/28)</f>
        <v>63</v>
      </c>
      <c r="D13" s="68">
        <f>(D12/31)</f>
        <v>62.935483870967744</v>
      </c>
      <c r="E13" s="68">
        <f>(E12/30)</f>
        <v>63.56666666666667</v>
      </c>
      <c r="F13" s="68">
        <f>(F12/31)</f>
        <v>63.516129032258064</v>
      </c>
      <c r="G13" s="68">
        <f>(G12/30)</f>
        <v>63.86666666666667</v>
      </c>
      <c r="H13" s="68">
        <f>(H12/31)</f>
        <v>63.38709677419355</v>
      </c>
      <c r="I13" s="68">
        <f>(I12/31)</f>
        <v>63.064516129032256</v>
      </c>
      <c r="J13" s="68">
        <f>(J12/30)</f>
        <v>63.3</v>
      </c>
      <c r="K13" s="68">
        <f>(K12/31)</f>
        <v>61.806451612903224</v>
      </c>
      <c r="L13" s="140">
        <f>(L12/30)</f>
        <v>62.1</v>
      </c>
      <c r="M13" s="94">
        <f>(M12/31)</f>
        <v>63.03225806451613</v>
      </c>
      <c r="N13" s="68">
        <f>(SUM(B13:M13)/12)</f>
        <v>63.088261648745515</v>
      </c>
    </row>
    <row r="14" spans="1:14" ht="26.25">
      <c r="A14" s="80" t="s">
        <v>367</v>
      </c>
      <c r="B14" s="24">
        <f aca="true" t="shared" si="1" ref="B14:M14">(B12-B11)</f>
        <v>-16</v>
      </c>
      <c r="C14" s="24">
        <f t="shared" si="1"/>
        <v>-28</v>
      </c>
      <c r="D14" s="24">
        <f t="shared" si="1"/>
        <v>-33</v>
      </c>
      <c r="E14" s="24">
        <f t="shared" si="1"/>
        <v>-13</v>
      </c>
      <c r="F14" s="24">
        <f t="shared" si="1"/>
        <v>-15</v>
      </c>
      <c r="G14" s="24">
        <f t="shared" si="1"/>
        <v>-4</v>
      </c>
      <c r="H14" s="24">
        <f t="shared" si="1"/>
        <v>-19</v>
      </c>
      <c r="I14" s="24">
        <f t="shared" si="1"/>
        <v>-29</v>
      </c>
      <c r="J14" s="24">
        <f t="shared" si="1"/>
        <v>-21</v>
      </c>
      <c r="K14" s="24">
        <f t="shared" si="1"/>
        <v>-68</v>
      </c>
      <c r="L14" s="24">
        <f t="shared" si="1"/>
        <v>-57</v>
      </c>
      <c r="M14" s="24">
        <f t="shared" si="1"/>
        <v>-30</v>
      </c>
      <c r="N14" s="66"/>
    </row>
    <row r="16" spans="1:14" ht="12.75">
      <c r="A16" s="66"/>
      <c r="B16" s="24" t="s">
        <v>351</v>
      </c>
      <c r="C16" s="24" t="s">
        <v>352</v>
      </c>
      <c r="D16" s="24" t="s">
        <v>353</v>
      </c>
      <c r="E16" s="24" t="s">
        <v>397</v>
      </c>
      <c r="F16" s="24" t="s">
        <v>398</v>
      </c>
      <c r="G16" s="24" t="s">
        <v>355</v>
      </c>
      <c r="H16" s="24" t="s">
        <v>356</v>
      </c>
      <c r="I16" s="24" t="s">
        <v>357</v>
      </c>
      <c r="J16" s="24" t="s">
        <v>358</v>
      </c>
      <c r="K16" s="24" t="s">
        <v>359</v>
      </c>
      <c r="L16" s="24" t="s">
        <v>360</v>
      </c>
      <c r="M16" s="138" t="s">
        <v>361</v>
      </c>
      <c r="N16" s="67" t="s">
        <v>399</v>
      </c>
    </row>
    <row r="17" spans="1:14" ht="12.75">
      <c r="A17" s="80" t="s">
        <v>362</v>
      </c>
      <c r="B17" s="24">
        <v>11</v>
      </c>
      <c r="C17" s="24">
        <v>11</v>
      </c>
      <c r="D17" s="24">
        <v>11</v>
      </c>
      <c r="E17" s="24">
        <v>11</v>
      </c>
      <c r="F17" s="24">
        <v>11</v>
      </c>
      <c r="G17" s="24">
        <v>11</v>
      </c>
      <c r="H17" s="24">
        <v>11</v>
      </c>
      <c r="I17" s="24">
        <v>11</v>
      </c>
      <c r="J17" s="24">
        <v>11</v>
      </c>
      <c r="K17" s="24">
        <v>11</v>
      </c>
      <c r="L17" s="24">
        <v>11</v>
      </c>
      <c r="M17" s="138">
        <v>11</v>
      </c>
      <c r="N17" s="66"/>
    </row>
    <row r="18" spans="1:14" ht="12.75">
      <c r="A18" s="80" t="s">
        <v>363</v>
      </c>
      <c r="B18" s="24">
        <v>31</v>
      </c>
      <c r="C18" s="24">
        <v>28</v>
      </c>
      <c r="D18" s="24">
        <v>31</v>
      </c>
      <c r="E18" s="24">
        <v>30</v>
      </c>
      <c r="F18" s="24">
        <v>31</v>
      </c>
      <c r="G18" s="24">
        <v>30</v>
      </c>
      <c r="H18" s="24">
        <v>31</v>
      </c>
      <c r="I18" s="24">
        <v>31</v>
      </c>
      <c r="J18" s="24">
        <v>30</v>
      </c>
      <c r="K18" s="24">
        <v>31</v>
      </c>
      <c r="L18" s="24">
        <v>30</v>
      </c>
      <c r="M18" s="138">
        <v>31</v>
      </c>
      <c r="N18" s="66"/>
    </row>
    <row r="19" spans="1:14" ht="12.75">
      <c r="A19" s="80" t="s">
        <v>364</v>
      </c>
      <c r="B19" s="24">
        <f aca="true" t="shared" si="2" ref="B19:H19">(B17*B18)</f>
        <v>341</v>
      </c>
      <c r="C19" s="24">
        <f t="shared" si="2"/>
        <v>308</v>
      </c>
      <c r="D19" s="24">
        <f t="shared" si="2"/>
        <v>341</v>
      </c>
      <c r="E19" s="24">
        <f t="shared" si="2"/>
        <v>330</v>
      </c>
      <c r="F19" s="24">
        <f t="shared" si="2"/>
        <v>341</v>
      </c>
      <c r="G19" s="24">
        <f t="shared" si="2"/>
        <v>330</v>
      </c>
      <c r="H19" s="24">
        <f t="shared" si="2"/>
        <v>341</v>
      </c>
      <c r="I19" s="24">
        <v>341</v>
      </c>
      <c r="J19" s="24">
        <v>330</v>
      </c>
      <c r="K19" s="24">
        <v>341</v>
      </c>
      <c r="L19" s="24">
        <v>330</v>
      </c>
      <c r="M19" s="138">
        <v>341</v>
      </c>
      <c r="N19" s="66"/>
    </row>
    <row r="20" spans="1:14" ht="12.75">
      <c r="A20" s="80" t="s">
        <v>365</v>
      </c>
      <c r="B20" s="24">
        <v>213</v>
      </c>
      <c r="C20" s="24">
        <v>215</v>
      </c>
      <c r="D20" s="24">
        <v>248</v>
      </c>
      <c r="E20" s="24">
        <v>294</v>
      </c>
      <c r="F20" s="24">
        <v>310</v>
      </c>
      <c r="G20" s="24">
        <v>282</v>
      </c>
      <c r="H20" s="24">
        <v>287</v>
      </c>
      <c r="I20" s="24">
        <v>308</v>
      </c>
      <c r="J20" s="24">
        <v>300</v>
      </c>
      <c r="K20" s="24">
        <v>310</v>
      </c>
      <c r="L20" s="24">
        <v>300</v>
      </c>
      <c r="M20" s="99">
        <f>((B20+C20+D20+E20+F20+G20+H20+I20+J20+K20+L20)/11)</f>
        <v>278.8181818181818</v>
      </c>
      <c r="N20" s="66"/>
    </row>
    <row r="21" spans="1:14" ht="26.25">
      <c r="A21" s="81" t="s">
        <v>366</v>
      </c>
      <c r="B21" s="68">
        <f>(B20/31)</f>
        <v>6.870967741935484</v>
      </c>
      <c r="C21" s="68">
        <f>(C20/29)</f>
        <v>7.413793103448276</v>
      </c>
      <c r="D21" s="68">
        <f>(D20/31)</f>
        <v>8</v>
      </c>
      <c r="E21" s="68">
        <f>(E20/30)</f>
        <v>9.8</v>
      </c>
      <c r="F21" s="68">
        <f>(F20/31)</f>
        <v>10</v>
      </c>
      <c r="G21" s="68">
        <f>(G20/30)</f>
        <v>9.4</v>
      </c>
      <c r="H21" s="68">
        <f aca="true" t="shared" si="3" ref="H21:M21">(H20/31)</f>
        <v>9.258064516129032</v>
      </c>
      <c r="I21" s="68">
        <f t="shared" si="3"/>
        <v>9.935483870967742</v>
      </c>
      <c r="J21" s="68">
        <f>(J20/30)</f>
        <v>10</v>
      </c>
      <c r="K21" s="68">
        <f t="shared" si="3"/>
        <v>10</v>
      </c>
      <c r="L21" s="68">
        <f>(L20/30)</f>
        <v>10</v>
      </c>
      <c r="M21" s="68">
        <f t="shared" si="3"/>
        <v>8.994134897360704</v>
      </c>
      <c r="N21" s="68">
        <f>(SUM(B21:M21)/12+0.02)</f>
        <v>9.159370344153436</v>
      </c>
    </row>
    <row r="22" spans="1:14" ht="26.25">
      <c r="A22" s="80" t="s">
        <v>367</v>
      </c>
      <c r="B22" s="24">
        <f aca="true" t="shared" si="4" ref="B22:H22">(B20-B19)</f>
        <v>-128</v>
      </c>
      <c r="C22" s="24">
        <f t="shared" si="4"/>
        <v>-93</v>
      </c>
      <c r="D22" s="24">
        <f t="shared" si="4"/>
        <v>-93</v>
      </c>
      <c r="E22" s="24">
        <f t="shared" si="4"/>
        <v>-36</v>
      </c>
      <c r="F22" s="24">
        <f t="shared" si="4"/>
        <v>-31</v>
      </c>
      <c r="G22" s="24">
        <f t="shared" si="4"/>
        <v>-48</v>
      </c>
      <c r="H22" s="24">
        <f t="shared" si="4"/>
        <v>-54</v>
      </c>
      <c r="I22" s="24">
        <v>-31</v>
      </c>
      <c r="J22" s="24">
        <v>-56</v>
      </c>
      <c r="K22" s="24">
        <v>-49</v>
      </c>
      <c r="L22" s="24">
        <v>-8</v>
      </c>
      <c r="M22" s="24">
        <v>-6</v>
      </c>
      <c r="N22" s="66"/>
    </row>
    <row r="23" spans="2:5" ht="12.75">
      <c r="B23" s="69"/>
      <c r="C23" s="69"/>
      <c r="D23" s="69"/>
      <c r="E23" s="69"/>
    </row>
    <row r="24" spans="2:5" ht="12.75">
      <c r="B24" s="52" t="s">
        <v>387</v>
      </c>
      <c r="C24" s="52"/>
      <c r="D24" s="52"/>
      <c r="E24" s="52"/>
    </row>
    <row r="25" spans="2:5" ht="12.75">
      <c r="B25" s="52" t="s">
        <v>348</v>
      </c>
      <c r="C25" s="52" t="s">
        <v>368</v>
      </c>
      <c r="D25" s="52" t="s">
        <v>349</v>
      </c>
      <c r="E25" s="52" t="s">
        <v>248</v>
      </c>
    </row>
    <row r="26" spans="2:5" ht="12.75">
      <c r="B26" s="52">
        <v>11</v>
      </c>
      <c r="C26" s="70">
        <v>83</v>
      </c>
      <c r="D26" s="52">
        <v>365</v>
      </c>
      <c r="E26" s="70">
        <f>(B26*C26*D26)</f>
        <v>333245</v>
      </c>
    </row>
    <row r="28" spans="2:5" ht="12.75">
      <c r="B28" s="52" t="s">
        <v>385</v>
      </c>
      <c r="C28" s="52"/>
      <c r="D28" s="52"/>
      <c r="E28" s="52"/>
    </row>
    <row r="29" spans="2:5" ht="12.75">
      <c r="B29" s="52" t="s">
        <v>348</v>
      </c>
      <c r="C29" s="52" t="s">
        <v>368</v>
      </c>
      <c r="D29" s="52" t="s">
        <v>349</v>
      </c>
      <c r="E29" s="52" t="s">
        <v>248</v>
      </c>
    </row>
    <row r="30" spans="2:5" ht="12.75">
      <c r="B30" s="52">
        <v>64</v>
      </c>
      <c r="C30" s="70">
        <v>43.6</v>
      </c>
      <c r="D30" s="52">
        <v>365</v>
      </c>
      <c r="E30" s="70">
        <f>(B30*C30*D30)</f>
        <v>1018496</v>
      </c>
    </row>
    <row r="32" spans="2:5" ht="12.75">
      <c r="B32" s="50" t="s">
        <v>369</v>
      </c>
      <c r="E32" s="70">
        <f>(E26+E30)</f>
        <v>1351741</v>
      </c>
    </row>
    <row r="34" ht="12.75">
      <c r="A34" s="141" t="s">
        <v>432</v>
      </c>
    </row>
    <row r="41" spans="1:4" ht="12.75">
      <c r="A41" s="69"/>
      <c r="B41" s="84"/>
      <c r="C41" s="84"/>
      <c r="D41" s="84"/>
    </row>
    <row r="42" spans="1:4" ht="12.75">
      <c r="A42" s="69"/>
      <c r="B42" s="85"/>
      <c r="C42" s="85"/>
      <c r="D42" s="85"/>
    </row>
    <row r="43" spans="1:4" ht="12.75">
      <c r="A43" s="69"/>
      <c r="B43" s="85"/>
      <c r="C43" s="85"/>
      <c r="D43" s="85"/>
    </row>
    <row r="44" spans="1:4" ht="12.75">
      <c r="A44" s="69"/>
      <c r="B44" s="85"/>
      <c r="C44" s="85"/>
      <c r="D44" s="8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  <ignoredErrors>
    <ignoredError sqref="L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="60" zoomScalePageLayoutView="0" workbookViewId="0" topLeftCell="A1">
      <selection activeCell="E23" sqref="E23"/>
    </sheetView>
  </sheetViews>
  <sheetFormatPr defaultColWidth="9.140625" defaultRowHeight="12.75"/>
  <cols>
    <col min="1" max="1" width="18.57421875" style="0" customWidth="1"/>
    <col min="2" max="2" width="32.421875" style="33" customWidth="1"/>
    <col min="3" max="3" width="13.00390625" style="0" customWidth="1"/>
    <col min="5" max="5" width="11.7109375" style="0" bestFit="1" customWidth="1"/>
    <col min="6" max="6" width="17.421875" style="0" customWidth="1"/>
    <col min="7" max="7" width="11.7109375" style="0" bestFit="1" customWidth="1"/>
  </cols>
  <sheetData>
    <row r="2" spans="1:2" ht="12.75">
      <c r="A2" s="58" t="s">
        <v>419</v>
      </c>
      <c r="B2" s="58"/>
    </row>
    <row r="3" spans="1:2" ht="12.75">
      <c r="A3" s="96" t="s">
        <v>420</v>
      </c>
      <c r="B3" s="96"/>
    </row>
    <row r="7" ht="12.75">
      <c r="B7" s="71"/>
    </row>
    <row r="8" ht="12.75">
      <c r="G8" s="71"/>
    </row>
    <row r="9" spans="1:3" ht="15">
      <c r="A9" s="122" t="s">
        <v>418</v>
      </c>
      <c r="B9" s="123">
        <v>1529339</v>
      </c>
      <c r="C9" s="121"/>
    </row>
    <row r="10" spans="1:3" ht="15">
      <c r="A10" s="122" t="s">
        <v>370</v>
      </c>
      <c r="B10" s="123">
        <v>22000</v>
      </c>
      <c r="C10" s="121"/>
    </row>
    <row r="11" spans="1:3" ht="15">
      <c r="A11" s="122" t="s">
        <v>382</v>
      </c>
      <c r="B11" s="123">
        <f>(B9+B10)*4/100</f>
        <v>62053.56</v>
      </c>
      <c r="C11" s="121"/>
    </row>
    <row r="12" spans="1:3" ht="15">
      <c r="A12" s="124" t="s">
        <v>248</v>
      </c>
      <c r="B12" s="125">
        <f>SUM(B9:B11)</f>
        <v>1613392.56</v>
      </c>
      <c r="C12" s="1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zoomScalePageLayoutView="0" workbookViewId="0" topLeftCell="A1">
      <selection activeCell="E17" sqref="E17"/>
    </sheetView>
  </sheetViews>
  <sheetFormatPr defaultColWidth="9.140625" defaultRowHeight="12.75"/>
  <cols>
    <col min="1" max="1" width="14.00390625" style="0" customWidth="1"/>
    <col min="2" max="4" width="13.28125" style="0" customWidth="1"/>
    <col min="5" max="5" width="15.421875" style="0" customWidth="1"/>
    <col min="6" max="6" width="11.8515625" style="0" customWidth="1"/>
  </cols>
  <sheetData>
    <row r="1" ht="12.75">
      <c r="A1" s="27" t="s">
        <v>411</v>
      </c>
    </row>
    <row r="2" ht="12.75">
      <c r="E2" s="46" t="s">
        <v>289</v>
      </c>
    </row>
    <row r="3" spans="1:5" ht="61.5">
      <c r="A3" s="5">
        <v>40</v>
      </c>
      <c r="B3" s="5">
        <v>90</v>
      </c>
      <c r="C3" s="6" t="s">
        <v>86</v>
      </c>
      <c r="D3" s="6" t="s">
        <v>87</v>
      </c>
      <c r="E3" s="7">
        <v>159115.88</v>
      </c>
    </row>
    <row r="4" spans="1:6" ht="30.75">
      <c r="A4" s="5">
        <v>890</v>
      </c>
      <c r="B4" s="5">
        <v>890</v>
      </c>
      <c r="C4" s="6" t="s">
        <v>221</v>
      </c>
      <c r="D4" s="6" t="s">
        <v>222</v>
      </c>
      <c r="E4" s="7">
        <v>216470.16</v>
      </c>
      <c r="F4" s="33"/>
    </row>
    <row r="5" ht="12.75">
      <c r="E5" s="7">
        <f>SUM(E3:E4)</f>
        <v>375586.04000000004</v>
      </c>
    </row>
    <row r="6" spans="1:4" ht="12.75">
      <c r="A6" s="24" t="s">
        <v>344</v>
      </c>
      <c r="B6" s="24" t="s">
        <v>253</v>
      </c>
      <c r="C6" s="24" t="s">
        <v>251</v>
      </c>
      <c r="D6" s="24" t="s">
        <v>248</v>
      </c>
    </row>
    <row r="7" spans="1:4" ht="12.75">
      <c r="A7" s="24" t="s">
        <v>254</v>
      </c>
      <c r="B7" s="78">
        <v>12458.34</v>
      </c>
      <c r="C7" s="28">
        <v>2119.77</v>
      </c>
      <c r="D7" s="28">
        <f aca="true" t="shared" si="0" ref="D7:D12">SUM(B7:C7)</f>
        <v>14578.11</v>
      </c>
    </row>
    <row r="8" spans="1:4" ht="12.75">
      <c r="A8" s="24" t="s">
        <v>255</v>
      </c>
      <c r="B8" s="28">
        <v>12817.86</v>
      </c>
      <c r="C8" s="28">
        <v>1760.25</v>
      </c>
      <c r="D8" s="28">
        <f t="shared" si="0"/>
        <v>14578.11</v>
      </c>
    </row>
    <row r="9" spans="1:4" ht="12.75">
      <c r="A9" s="24" t="s">
        <v>256</v>
      </c>
      <c r="B9" s="78">
        <v>20506.96</v>
      </c>
      <c r="C9" s="28">
        <v>2524.79</v>
      </c>
      <c r="D9" s="28">
        <f t="shared" si="0"/>
        <v>23031.75</v>
      </c>
    </row>
    <row r="10" spans="1:4" ht="12.75">
      <c r="A10" s="24" t="s">
        <v>257</v>
      </c>
      <c r="B10" s="28">
        <v>20955.12</v>
      </c>
      <c r="C10" s="28">
        <v>2076.63</v>
      </c>
      <c r="D10" s="28">
        <f t="shared" si="0"/>
        <v>23031.75</v>
      </c>
    </row>
    <row r="11" spans="1:4" ht="12.75">
      <c r="A11" s="24" t="s">
        <v>292</v>
      </c>
      <c r="B11" s="78">
        <v>73951.53</v>
      </c>
      <c r="C11" s="78">
        <v>76231.63</v>
      </c>
      <c r="D11" s="78">
        <f t="shared" si="0"/>
        <v>150183.16</v>
      </c>
    </row>
    <row r="12" spans="1:4" ht="12.75">
      <c r="A12" s="24" t="s">
        <v>267</v>
      </c>
      <c r="B12" s="78">
        <v>75780.35</v>
      </c>
      <c r="C12" s="78">
        <v>74402.81</v>
      </c>
      <c r="D12" s="78">
        <f t="shared" si="0"/>
        <v>150183.16</v>
      </c>
    </row>
    <row r="13" spans="1:4" ht="12.75">
      <c r="A13" s="82" t="s">
        <v>249</v>
      </c>
      <c r="B13" s="83">
        <f>SUM(B7:B12)</f>
        <v>216470.16</v>
      </c>
      <c r="C13" s="83">
        <f>SUM(C7:C12)</f>
        <v>159115.88</v>
      </c>
      <c r="D13" s="83">
        <f>SUM(D7:D12)</f>
        <v>375586.04000000004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60" zoomScalePageLayoutView="0" workbookViewId="0" topLeftCell="A1">
      <selection activeCell="H28" sqref="H28"/>
    </sheetView>
  </sheetViews>
  <sheetFormatPr defaultColWidth="9.140625" defaultRowHeight="12.75"/>
  <cols>
    <col min="1" max="1" width="13.00390625" style="0" customWidth="1"/>
    <col min="2" max="2" width="14.00390625" style="0" customWidth="1"/>
    <col min="3" max="4" width="14.140625" style="0" bestFit="1" customWidth="1"/>
    <col min="5" max="5" width="13.7109375" style="0" bestFit="1" customWidth="1"/>
    <col min="6" max="6" width="16.00390625" style="0" bestFit="1" customWidth="1"/>
    <col min="7" max="8" width="14.7109375" style="0" customWidth="1"/>
  </cols>
  <sheetData>
    <row r="1" spans="1:6" ht="25.5">
      <c r="A1" s="46" t="s">
        <v>343</v>
      </c>
      <c r="B1" s="47" t="s">
        <v>293</v>
      </c>
      <c r="C1" s="47" t="s">
        <v>294</v>
      </c>
      <c r="D1" s="47" t="s">
        <v>295</v>
      </c>
      <c r="E1" s="47" t="s">
        <v>296</v>
      </c>
      <c r="F1" s="47" t="s">
        <v>297</v>
      </c>
    </row>
    <row r="2" spans="1:6" ht="12.75">
      <c r="A2" s="103">
        <v>1</v>
      </c>
      <c r="B2" s="103" t="s">
        <v>298</v>
      </c>
      <c r="C2" s="79">
        <v>150183.17</v>
      </c>
      <c r="D2" s="79">
        <v>51263.17</v>
      </c>
      <c r="E2" s="79">
        <v>98920</v>
      </c>
      <c r="F2" s="79">
        <v>3948736.83</v>
      </c>
    </row>
    <row r="3" spans="1:6" ht="12.75">
      <c r="A3" s="103">
        <v>2</v>
      </c>
      <c r="B3" s="103" t="s">
        <v>299</v>
      </c>
      <c r="C3" s="79">
        <v>150183.17</v>
      </c>
      <c r="D3" s="79">
        <v>52530.9</v>
      </c>
      <c r="E3" s="79">
        <v>97652.26</v>
      </c>
      <c r="F3" s="79">
        <v>3896205.93</v>
      </c>
    </row>
    <row r="4" spans="1:6" ht="12.75">
      <c r="A4" s="103">
        <v>3</v>
      </c>
      <c r="B4" s="103" t="s">
        <v>300</v>
      </c>
      <c r="C4" s="79">
        <v>150183.17</v>
      </c>
      <c r="D4" s="79">
        <v>53829.99</v>
      </c>
      <c r="E4" s="79">
        <v>96353.17</v>
      </c>
      <c r="F4" s="79">
        <v>3842375.94</v>
      </c>
    </row>
    <row r="5" spans="1:6" ht="12.75">
      <c r="A5" s="103">
        <v>4</v>
      </c>
      <c r="B5" s="103" t="s">
        <v>301</v>
      </c>
      <c r="C5" s="79">
        <v>150183.17</v>
      </c>
      <c r="D5" s="79">
        <v>55161.21</v>
      </c>
      <c r="E5" s="79">
        <v>95021.96</v>
      </c>
      <c r="F5" s="79">
        <v>3787214.73</v>
      </c>
    </row>
    <row r="6" spans="1:6" ht="12.75">
      <c r="A6" s="103">
        <v>5</v>
      </c>
      <c r="B6" s="103" t="s">
        <v>302</v>
      </c>
      <c r="C6" s="79">
        <v>150183.17</v>
      </c>
      <c r="D6" s="79">
        <v>56525.34</v>
      </c>
      <c r="E6" s="79">
        <v>93657.82</v>
      </c>
      <c r="F6" s="79">
        <v>3730689.39</v>
      </c>
    </row>
    <row r="7" spans="1:6" ht="12.75">
      <c r="A7" s="103">
        <v>6</v>
      </c>
      <c r="B7" s="103" t="s">
        <v>303</v>
      </c>
      <c r="C7" s="79">
        <v>150183.17</v>
      </c>
      <c r="D7" s="79">
        <v>57923.22</v>
      </c>
      <c r="E7" s="79">
        <v>92259.95</v>
      </c>
      <c r="F7" s="79">
        <v>3672766.17</v>
      </c>
    </row>
    <row r="8" spans="1:6" ht="12.75">
      <c r="A8" s="103">
        <v>7</v>
      </c>
      <c r="B8" s="103" t="s">
        <v>304</v>
      </c>
      <c r="C8" s="79">
        <v>150183.17</v>
      </c>
      <c r="D8" s="79">
        <v>59355.66</v>
      </c>
      <c r="E8" s="79">
        <v>90827.51</v>
      </c>
      <c r="F8" s="79">
        <v>3613410.51</v>
      </c>
    </row>
    <row r="9" spans="1:6" ht="12.75">
      <c r="A9" s="103">
        <v>8</v>
      </c>
      <c r="B9" s="103" t="s">
        <v>305</v>
      </c>
      <c r="C9" s="79">
        <v>150183.17</v>
      </c>
      <c r="D9" s="79">
        <v>60823.52</v>
      </c>
      <c r="E9" s="79">
        <v>89359.64</v>
      </c>
      <c r="F9" s="79">
        <v>3552586.99</v>
      </c>
    </row>
    <row r="10" spans="1:6" ht="12.75">
      <c r="A10" s="103">
        <v>9</v>
      </c>
      <c r="B10" s="103" t="s">
        <v>306</v>
      </c>
      <c r="C10" s="79">
        <v>150183.17</v>
      </c>
      <c r="D10" s="79">
        <v>62327.69</v>
      </c>
      <c r="E10" s="79">
        <v>87855.48</v>
      </c>
      <c r="F10" s="79">
        <v>3490259.3</v>
      </c>
    </row>
    <row r="11" spans="1:6" ht="12.75">
      <c r="A11" s="103">
        <v>10</v>
      </c>
      <c r="B11" s="103" t="s">
        <v>307</v>
      </c>
      <c r="C11" s="79">
        <v>150183.17</v>
      </c>
      <c r="D11" s="79">
        <v>63869.05</v>
      </c>
      <c r="E11" s="79">
        <v>86314.11</v>
      </c>
      <c r="F11" s="79">
        <v>3426390.25</v>
      </c>
    </row>
    <row r="12" spans="1:6" ht="12.75">
      <c r="A12" s="103">
        <v>11</v>
      </c>
      <c r="B12" s="103" t="s">
        <v>308</v>
      </c>
      <c r="C12" s="79">
        <v>150183.17</v>
      </c>
      <c r="D12" s="79">
        <v>65448.53</v>
      </c>
      <c r="E12" s="79">
        <v>84734.63</v>
      </c>
      <c r="F12" s="79">
        <v>3360941.71</v>
      </c>
    </row>
    <row r="13" spans="1:6" ht="12.75">
      <c r="A13" s="103">
        <v>12</v>
      </c>
      <c r="B13" s="103" t="s">
        <v>309</v>
      </c>
      <c r="C13" s="79">
        <v>150183.17</v>
      </c>
      <c r="D13" s="79">
        <v>67067.08</v>
      </c>
      <c r="E13" s="79">
        <v>83116.09</v>
      </c>
      <c r="F13" s="79">
        <v>3293874.64</v>
      </c>
    </row>
    <row r="14" spans="1:6" ht="12.75">
      <c r="A14" s="103">
        <v>13</v>
      </c>
      <c r="B14" s="103" t="s">
        <v>310</v>
      </c>
      <c r="C14" s="79">
        <v>150183.17</v>
      </c>
      <c r="D14" s="79">
        <v>68725.65</v>
      </c>
      <c r="E14" s="79">
        <v>81457.52</v>
      </c>
      <c r="F14" s="79">
        <v>3225148.99</v>
      </c>
    </row>
    <row r="15" spans="1:6" ht="12.75">
      <c r="A15" s="103">
        <v>14</v>
      </c>
      <c r="B15" s="103" t="s">
        <v>311</v>
      </c>
      <c r="C15" s="79">
        <v>150183.17</v>
      </c>
      <c r="D15" s="79">
        <v>70425.24</v>
      </c>
      <c r="E15" s="79">
        <v>79757.93</v>
      </c>
      <c r="F15" s="79">
        <v>3154723.76</v>
      </c>
    </row>
    <row r="16" spans="1:8" ht="12.75">
      <c r="A16" s="103">
        <v>15</v>
      </c>
      <c r="B16" s="103" t="s">
        <v>312</v>
      </c>
      <c r="C16" s="79">
        <v>150183.17</v>
      </c>
      <c r="D16" s="79">
        <v>72166.85</v>
      </c>
      <c r="E16" s="79">
        <v>78016.32</v>
      </c>
      <c r="F16" s="79">
        <v>3082556.91</v>
      </c>
      <c r="G16" s="106" t="s">
        <v>410</v>
      </c>
      <c r="H16" s="106" t="s">
        <v>350</v>
      </c>
    </row>
    <row r="17" spans="1:8" ht="12.75">
      <c r="A17" s="97">
        <v>16</v>
      </c>
      <c r="B17" s="97" t="s">
        <v>313</v>
      </c>
      <c r="C17" s="98">
        <v>150183.17</v>
      </c>
      <c r="D17" s="98">
        <v>73951.53</v>
      </c>
      <c r="E17" s="98">
        <v>76231.63</v>
      </c>
      <c r="F17" s="98">
        <v>3008605.38</v>
      </c>
      <c r="G17" s="107">
        <v>73951.53</v>
      </c>
      <c r="H17" s="107">
        <v>76231.63</v>
      </c>
    </row>
    <row r="18" spans="1:8" ht="12.75">
      <c r="A18" s="97">
        <v>17</v>
      </c>
      <c r="B18" s="97" t="s">
        <v>314</v>
      </c>
      <c r="C18" s="98">
        <v>150183.17</v>
      </c>
      <c r="D18" s="98">
        <v>75780.35</v>
      </c>
      <c r="E18" s="98">
        <v>74402.81</v>
      </c>
      <c r="F18" s="98">
        <v>2932825.03</v>
      </c>
      <c r="G18" s="107">
        <v>75780.35</v>
      </c>
      <c r="H18" s="107">
        <v>74402.81</v>
      </c>
    </row>
    <row r="19" spans="1:8" ht="12.75">
      <c r="A19" s="103">
        <v>18</v>
      </c>
      <c r="B19" s="103" t="s">
        <v>315</v>
      </c>
      <c r="C19" s="79">
        <v>150183.17</v>
      </c>
      <c r="D19" s="79">
        <v>77654.4</v>
      </c>
      <c r="E19" s="79">
        <v>72528.76</v>
      </c>
      <c r="F19" s="79">
        <v>2855170.62</v>
      </c>
      <c r="G19" s="108">
        <f>SUM(G17:G18)</f>
        <v>149731.88</v>
      </c>
      <c r="H19" s="108">
        <f>SUM(H17:H18)</f>
        <v>150634.44</v>
      </c>
    </row>
    <row r="20" spans="1:6" ht="12.75">
      <c r="A20" s="103">
        <v>19</v>
      </c>
      <c r="B20" s="103" t="s">
        <v>316</v>
      </c>
      <c r="C20" s="79">
        <v>150183.17</v>
      </c>
      <c r="D20" s="79">
        <v>79574.8</v>
      </c>
      <c r="E20" s="79">
        <v>70608.37</v>
      </c>
      <c r="F20" s="79">
        <v>2775595.83</v>
      </c>
    </row>
    <row r="21" spans="1:6" ht="12.75">
      <c r="A21" s="103">
        <v>20</v>
      </c>
      <c r="B21" s="103" t="s">
        <v>317</v>
      </c>
      <c r="C21" s="79">
        <v>150183.17</v>
      </c>
      <c r="D21" s="79">
        <v>81542.68</v>
      </c>
      <c r="E21" s="79">
        <v>68640.48</v>
      </c>
      <c r="F21" s="79">
        <v>2694053.15</v>
      </c>
    </row>
    <row r="22" spans="1:6" ht="12.75">
      <c r="A22" s="103">
        <v>21</v>
      </c>
      <c r="B22" s="103" t="s">
        <v>318</v>
      </c>
      <c r="C22" s="79">
        <v>150183.17</v>
      </c>
      <c r="D22" s="79">
        <v>83559.23</v>
      </c>
      <c r="E22" s="79">
        <v>66623.93</v>
      </c>
      <c r="F22" s="79">
        <v>2610493.92</v>
      </c>
    </row>
    <row r="23" spans="1:6" ht="12.75">
      <c r="A23" s="103">
        <v>22</v>
      </c>
      <c r="B23" s="103" t="s">
        <v>319</v>
      </c>
      <c r="C23" s="79">
        <v>150183.17</v>
      </c>
      <c r="D23" s="79">
        <v>85625.65</v>
      </c>
      <c r="E23" s="79">
        <v>64557.51</v>
      </c>
      <c r="F23" s="79">
        <v>2524868.27</v>
      </c>
    </row>
    <row r="24" spans="1:6" ht="12.75">
      <c r="A24" s="103">
        <v>23</v>
      </c>
      <c r="B24" s="103" t="s">
        <v>320</v>
      </c>
      <c r="C24" s="79">
        <v>150183.17</v>
      </c>
      <c r="D24" s="79">
        <v>87743.17</v>
      </c>
      <c r="E24" s="79">
        <v>62439.99</v>
      </c>
      <c r="F24" s="79">
        <v>2437125.09</v>
      </c>
    </row>
    <row r="25" spans="1:6" ht="12.75">
      <c r="A25" s="103">
        <v>24</v>
      </c>
      <c r="B25" s="103" t="s">
        <v>321</v>
      </c>
      <c r="C25" s="79">
        <v>150183.17</v>
      </c>
      <c r="D25" s="79">
        <v>89913.06</v>
      </c>
      <c r="E25" s="79">
        <v>60270.1</v>
      </c>
      <c r="F25" s="79">
        <v>2347212.03</v>
      </c>
    </row>
    <row r="26" spans="1:6" ht="12.75">
      <c r="A26" s="103">
        <v>25</v>
      </c>
      <c r="B26" s="103" t="s">
        <v>322</v>
      </c>
      <c r="C26" s="79">
        <v>150183.17</v>
      </c>
      <c r="D26" s="79">
        <v>92136.61</v>
      </c>
      <c r="E26" s="79">
        <v>58046.55</v>
      </c>
      <c r="F26" s="79">
        <v>2255075.42</v>
      </c>
    </row>
    <row r="27" spans="1:6" ht="12.75">
      <c r="A27" s="103">
        <v>26</v>
      </c>
      <c r="B27" s="103" t="s">
        <v>323</v>
      </c>
      <c r="C27" s="79">
        <v>150183.17</v>
      </c>
      <c r="D27" s="79">
        <v>94415.15</v>
      </c>
      <c r="E27" s="79">
        <v>55768.02</v>
      </c>
      <c r="F27" s="79">
        <v>2160660.27</v>
      </c>
    </row>
    <row r="28" spans="1:6" ht="12.75">
      <c r="A28" s="103">
        <v>27</v>
      </c>
      <c r="B28" s="103" t="s">
        <v>324</v>
      </c>
      <c r="C28" s="79">
        <v>150183.17</v>
      </c>
      <c r="D28" s="79">
        <v>96750.04</v>
      </c>
      <c r="E28" s="79">
        <v>53433.13</v>
      </c>
      <c r="F28" s="79">
        <v>2063910.23</v>
      </c>
    </row>
    <row r="29" spans="1:6" ht="12.75">
      <c r="A29" s="103">
        <v>28</v>
      </c>
      <c r="B29" s="103" t="s">
        <v>325</v>
      </c>
      <c r="C29" s="79">
        <v>150183.17</v>
      </c>
      <c r="D29" s="79">
        <v>99142.67</v>
      </c>
      <c r="E29" s="79">
        <v>51040.5</v>
      </c>
      <c r="F29" s="79">
        <v>1964767.57</v>
      </c>
    </row>
    <row r="30" spans="1:6" ht="12.75">
      <c r="A30" s="103">
        <v>29</v>
      </c>
      <c r="B30" s="103" t="s">
        <v>326</v>
      </c>
      <c r="C30" s="79">
        <v>150183.17</v>
      </c>
      <c r="D30" s="79">
        <v>101594.46</v>
      </c>
      <c r="E30" s="79">
        <v>48588.7</v>
      </c>
      <c r="F30" s="79">
        <v>1863173.1</v>
      </c>
    </row>
    <row r="31" spans="1:6" ht="12.75">
      <c r="A31" s="103">
        <v>30</v>
      </c>
      <c r="B31" s="103" t="s">
        <v>327</v>
      </c>
      <c r="C31" s="79">
        <v>150183.17</v>
      </c>
      <c r="D31" s="79">
        <v>104106.89</v>
      </c>
      <c r="E31" s="79">
        <v>46076.27</v>
      </c>
      <c r="F31" s="79">
        <v>1759066.21</v>
      </c>
    </row>
    <row r="32" spans="1:6" ht="12.75">
      <c r="A32" s="103">
        <v>31</v>
      </c>
      <c r="B32" s="103" t="s">
        <v>328</v>
      </c>
      <c r="C32" s="79">
        <v>150183.17</v>
      </c>
      <c r="D32" s="79">
        <v>106681.46</v>
      </c>
      <c r="E32" s="79">
        <v>43501.71</v>
      </c>
      <c r="F32" s="79">
        <v>1652384.75</v>
      </c>
    </row>
    <row r="33" spans="1:6" ht="12.75">
      <c r="A33" s="103">
        <v>32</v>
      </c>
      <c r="B33" s="103" t="s">
        <v>329</v>
      </c>
      <c r="C33" s="79">
        <v>150183.17</v>
      </c>
      <c r="D33" s="79">
        <v>109319.69</v>
      </c>
      <c r="E33" s="79">
        <v>40863.47</v>
      </c>
      <c r="F33" s="79">
        <v>1543065.06</v>
      </c>
    </row>
    <row r="34" spans="1:6" ht="12.75">
      <c r="A34" s="103">
        <v>33</v>
      </c>
      <c r="B34" s="103" t="s">
        <v>330</v>
      </c>
      <c r="C34" s="79">
        <v>150183.17</v>
      </c>
      <c r="D34" s="79">
        <v>112023.17</v>
      </c>
      <c r="E34" s="79">
        <v>38160</v>
      </c>
      <c r="F34" s="79">
        <v>1431041.89</v>
      </c>
    </row>
    <row r="35" spans="1:6" ht="12.75">
      <c r="A35" s="103">
        <v>34</v>
      </c>
      <c r="B35" s="103" t="s">
        <v>331</v>
      </c>
      <c r="C35" s="79">
        <v>150183.17</v>
      </c>
      <c r="D35" s="79">
        <v>114793.5</v>
      </c>
      <c r="E35" s="79">
        <v>35389.67</v>
      </c>
      <c r="F35" s="79">
        <v>1316248.4</v>
      </c>
    </row>
    <row r="36" spans="1:6" ht="12.75">
      <c r="A36" s="103">
        <v>35</v>
      </c>
      <c r="B36" s="103" t="s">
        <v>332</v>
      </c>
      <c r="C36" s="79">
        <v>150183.17</v>
      </c>
      <c r="D36" s="79">
        <v>117632.34</v>
      </c>
      <c r="E36" s="79">
        <v>32550.82</v>
      </c>
      <c r="F36" s="79">
        <v>1198616.05</v>
      </c>
    </row>
    <row r="37" spans="1:6" ht="12.75">
      <c r="A37" s="103">
        <v>36</v>
      </c>
      <c r="B37" s="103" t="s">
        <v>333</v>
      </c>
      <c r="C37" s="79">
        <v>150183.17</v>
      </c>
      <c r="D37" s="79">
        <v>120541.39</v>
      </c>
      <c r="E37" s="79">
        <v>29641.77</v>
      </c>
      <c r="F37" s="79">
        <v>1078074.66</v>
      </c>
    </row>
    <row r="38" spans="1:6" ht="12.75">
      <c r="A38" s="103">
        <v>37</v>
      </c>
      <c r="B38" s="103" t="s">
        <v>334</v>
      </c>
      <c r="C38" s="79">
        <v>150183.17</v>
      </c>
      <c r="D38" s="79">
        <v>123522.38</v>
      </c>
      <c r="E38" s="79">
        <v>26660.79</v>
      </c>
      <c r="F38" s="79">
        <v>954552.28</v>
      </c>
    </row>
    <row r="39" spans="1:6" ht="12.75">
      <c r="A39" s="103">
        <v>38</v>
      </c>
      <c r="B39" s="103" t="s">
        <v>335</v>
      </c>
      <c r="C39" s="79">
        <v>150183.17</v>
      </c>
      <c r="D39" s="79">
        <v>126577.09</v>
      </c>
      <c r="E39" s="79">
        <v>23606.08</v>
      </c>
      <c r="F39" s="79">
        <v>827975.2</v>
      </c>
    </row>
    <row r="40" spans="1:6" ht="12.75">
      <c r="A40" s="103">
        <v>39</v>
      </c>
      <c r="B40" s="103" t="s">
        <v>336</v>
      </c>
      <c r="C40" s="79">
        <v>150183.17</v>
      </c>
      <c r="D40" s="79">
        <v>129707.34</v>
      </c>
      <c r="E40" s="79">
        <v>20475.83</v>
      </c>
      <c r="F40" s="79">
        <v>698267.86</v>
      </c>
    </row>
    <row r="41" spans="1:6" ht="12.75">
      <c r="A41" s="103">
        <v>40</v>
      </c>
      <c r="B41" s="103" t="s">
        <v>337</v>
      </c>
      <c r="C41" s="79">
        <v>150183.17</v>
      </c>
      <c r="D41" s="79">
        <v>132915</v>
      </c>
      <c r="E41" s="79">
        <v>17268.16</v>
      </c>
      <c r="F41" s="79">
        <v>565352.86</v>
      </c>
    </row>
    <row r="42" spans="1:6" ht="12.75">
      <c r="A42" s="103">
        <v>41</v>
      </c>
      <c r="B42" s="103" t="s">
        <v>338</v>
      </c>
      <c r="C42" s="79">
        <v>150183.17</v>
      </c>
      <c r="D42" s="79">
        <v>136201.99</v>
      </c>
      <c r="E42" s="79">
        <v>13981.18</v>
      </c>
      <c r="F42" s="79">
        <v>429150.87</v>
      </c>
    </row>
    <row r="43" spans="1:6" ht="12.75">
      <c r="A43" s="103">
        <v>42</v>
      </c>
      <c r="B43" s="103" t="s">
        <v>339</v>
      </c>
      <c r="C43" s="79">
        <v>150183.17</v>
      </c>
      <c r="D43" s="79">
        <v>139570.26</v>
      </c>
      <c r="E43" s="79">
        <v>10612.9</v>
      </c>
      <c r="F43" s="79">
        <v>289580.6</v>
      </c>
    </row>
    <row r="44" spans="1:6" ht="12.75">
      <c r="A44" s="103">
        <v>43</v>
      </c>
      <c r="B44" s="103" t="s">
        <v>340</v>
      </c>
      <c r="C44" s="79">
        <v>150183.17</v>
      </c>
      <c r="D44" s="79">
        <v>143021.84</v>
      </c>
      <c r="E44" s="79">
        <v>7161.33</v>
      </c>
      <c r="F44" s="79">
        <v>146558.77</v>
      </c>
    </row>
    <row r="45" spans="1:6" ht="12.75">
      <c r="A45" s="103">
        <v>44</v>
      </c>
      <c r="B45" s="103" t="s">
        <v>341</v>
      </c>
      <c r="C45" s="79">
        <v>150183.17</v>
      </c>
      <c r="D45" s="79">
        <v>146558.77</v>
      </c>
      <c r="E45" s="79">
        <v>3624.4</v>
      </c>
      <c r="F45" s="79">
        <v>0</v>
      </c>
    </row>
    <row r="46" spans="1:6" ht="12.75" customHeight="1">
      <c r="A46" s="137" t="s">
        <v>342</v>
      </c>
      <c r="B46" s="137"/>
      <c r="C46" s="104">
        <v>6608059.27</v>
      </c>
      <c r="D46" s="104">
        <v>4000000</v>
      </c>
      <c r="E46" s="104">
        <v>2608059.27</v>
      </c>
      <c r="F46" s="105"/>
    </row>
  </sheetData>
  <sheetProtection/>
  <mergeCells count="1">
    <mergeCell ref="A46:B46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8.140625" style="4" customWidth="1"/>
    <col min="2" max="2" width="7.57421875" style="4" customWidth="1"/>
    <col min="3" max="3" width="10.57421875" style="4" customWidth="1"/>
    <col min="4" max="4" width="5.421875" style="4" customWidth="1"/>
    <col min="5" max="5" width="6.28125" style="4" customWidth="1"/>
    <col min="6" max="6" width="7.7109375" style="4" customWidth="1"/>
    <col min="7" max="7" width="11.28125" style="4" customWidth="1"/>
    <col min="8" max="8" width="8.28125" style="4" customWidth="1"/>
    <col min="9" max="9" width="12.00390625" style="4" customWidth="1"/>
    <col min="10" max="10" width="10.7109375" style="4" customWidth="1"/>
    <col min="11" max="16384" width="9.140625" style="4" customWidth="1"/>
  </cols>
  <sheetData>
    <row r="1" spans="1:2" ht="12.75">
      <c r="A1" s="27" t="s">
        <v>429</v>
      </c>
      <c r="B1" s="35"/>
    </row>
    <row r="3" ht="9.75">
      <c r="B3" s="9"/>
    </row>
    <row r="4" ht="9.75">
      <c r="B4" s="9"/>
    </row>
    <row r="5" ht="9.75">
      <c r="B5" s="9"/>
    </row>
    <row r="7" spans="1:10" ht="12.75">
      <c r="A7" s="109" t="s">
        <v>268</v>
      </c>
      <c r="B7" s="109"/>
      <c r="C7" s="110"/>
      <c r="D7" s="110"/>
      <c r="E7" s="110"/>
      <c r="F7" s="110"/>
      <c r="G7" s="111"/>
      <c r="H7" s="110"/>
      <c r="I7" s="110"/>
      <c r="J7" s="110"/>
    </row>
    <row r="8" spans="1:10" ht="12.75">
      <c r="A8" s="110"/>
      <c r="B8" s="110"/>
      <c r="C8" s="110"/>
      <c r="D8" s="110"/>
      <c r="E8" s="110"/>
      <c r="F8" s="110"/>
      <c r="G8" s="111"/>
      <c r="H8" s="111"/>
      <c r="I8" s="110"/>
      <c r="J8" s="110"/>
    </row>
    <row r="9" spans="1:10" ht="12.75">
      <c r="A9" s="112" t="s">
        <v>283</v>
      </c>
      <c r="B9" s="112"/>
      <c r="C9" s="110"/>
      <c r="D9" s="110"/>
      <c r="E9" s="110"/>
      <c r="F9" s="110"/>
      <c r="G9" s="110"/>
      <c r="H9" s="110"/>
      <c r="I9" s="110"/>
      <c r="J9" s="110"/>
    </row>
    <row r="10" spans="1:10" ht="12.75">
      <c r="A10" s="110"/>
      <c r="B10" s="110"/>
      <c r="C10" s="110"/>
      <c r="D10" s="110"/>
      <c r="E10" s="110"/>
      <c r="F10" s="110"/>
      <c r="G10" s="110"/>
      <c r="H10" s="110"/>
      <c r="I10" s="110" t="s">
        <v>269</v>
      </c>
      <c r="J10" s="110"/>
    </row>
    <row r="11" spans="1:10" ht="12.75">
      <c r="A11" s="113" t="s">
        <v>270</v>
      </c>
      <c r="B11" s="114" t="s">
        <v>271</v>
      </c>
      <c r="C11" s="114" t="s">
        <v>272</v>
      </c>
      <c r="D11" s="114" t="s">
        <v>273</v>
      </c>
      <c r="E11" s="114" t="s">
        <v>274</v>
      </c>
      <c r="F11" s="114" t="s">
        <v>252</v>
      </c>
      <c r="G11" s="114" t="s">
        <v>249</v>
      </c>
      <c r="H11" s="114" t="s">
        <v>275</v>
      </c>
      <c r="I11" s="114" t="s">
        <v>276</v>
      </c>
      <c r="J11" s="114" t="s">
        <v>277</v>
      </c>
    </row>
    <row r="12" spans="1:10" ht="12.75">
      <c r="A12" s="115" t="s">
        <v>412</v>
      </c>
      <c r="B12" s="115" t="s">
        <v>371</v>
      </c>
      <c r="C12" s="116">
        <v>3012</v>
      </c>
      <c r="D12" s="117"/>
      <c r="E12" s="116"/>
      <c r="F12" s="116"/>
      <c r="G12" s="116">
        <f>F12+C12+E12</f>
        <v>3012</v>
      </c>
      <c r="H12" s="117">
        <v>0.24</v>
      </c>
      <c r="I12" s="116">
        <f>ROUND(2/3*C12*H12,2)</f>
        <v>481.92</v>
      </c>
      <c r="J12" s="116">
        <f>ROUND(C12*8.5%,2)</f>
        <v>256.02</v>
      </c>
    </row>
    <row r="13" spans="1:10" ht="12.75">
      <c r="A13" s="115" t="s">
        <v>413</v>
      </c>
      <c r="B13" s="115" t="s">
        <v>278</v>
      </c>
      <c r="C13" s="116">
        <v>3012</v>
      </c>
      <c r="D13" s="117"/>
      <c r="E13" s="116"/>
      <c r="F13" s="116"/>
      <c r="G13" s="116">
        <f>F13+C13+E13</f>
        <v>3012</v>
      </c>
      <c r="H13" s="117">
        <v>0.3423</v>
      </c>
      <c r="I13" s="116">
        <f>ROUND(2/3*C13*H13,2)</f>
        <v>687.34</v>
      </c>
      <c r="J13" s="116">
        <f>ROUND(C13*8.5%,2)</f>
        <v>256.02</v>
      </c>
    </row>
    <row r="14" spans="1:10" ht="12.75">
      <c r="A14" s="115" t="s">
        <v>414</v>
      </c>
      <c r="B14" s="115" t="s">
        <v>278</v>
      </c>
      <c r="C14" s="116">
        <v>3012</v>
      </c>
      <c r="D14" s="117"/>
      <c r="E14" s="116"/>
      <c r="F14" s="116"/>
      <c r="G14" s="116">
        <f>F14+C14+E14</f>
        <v>3012</v>
      </c>
      <c r="H14" s="117">
        <v>0.3423</v>
      </c>
      <c r="I14" s="116">
        <f>ROUND(2/3*C14*H14,2)</f>
        <v>687.34</v>
      </c>
      <c r="J14" s="116">
        <f>ROUND(C14*8.5%,2)</f>
        <v>256.02</v>
      </c>
    </row>
    <row r="15" spans="1:10" ht="12.75">
      <c r="A15" s="115" t="s">
        <v>415</v>
      </c>
      <c r="B15" s="115" t="s">
        <v>278</v>
      </c>
      <c r="C15" s="116">
        <v>3012</v>
      </c>
      <c r="D15" s="117"/>
      <c r="E15" s="116"/>
      <c r="F15" s="116"/>
      <c r="G15" s="116">
        <f>F15+C15+E15</f>
        <v>3012</v>
      </c>
      <c r="H15" s="117">
        <v>0.24</v>
      </c>
      <c r="I15" s="116">
        <f>ROUND(2/3*C15*H15,2)</f>
        <v>481.92</v>
      </c>
      <c r="J15" s="116">
        <f>ROUND(C15*8.5%,2)</f>
        <v>256.02</v>
      </c>
    </row>
    <row r="16" spans="1:10" ht="12.75">
      <c r="A16" s="113" t="s">
        <v>266</v>
      </c>
      <c r="B16" s="113"/>
      <c r="C16" s="118">
        <f>SUM(C12:C15)</f>
        <v>12048</v>
      </c>
      <c r="D16" s="118"/>
      <c r="E16" s="118">
        <f>SUM(E12:E15)</f>
        <v>0</v>
      </c>
      <c r="F16" s="118">
        <f>SUM(F12:F15)</f>
        <v>0</v>
      </c>
      <c r="G16" s="118">
        <f>SUM(G12:G15)</f>
        <v>12048</v>
      </c>
      <c r="H16" s="118"/>
      <c r="I16" s="118">
        <f>SUM(I12:I15)</f>
        <v>2338.52</v>
      </c>
      <c r="J16" s="118">
        <f>SUM(J12:J15)</f>
        <v>1024.08</v>
      </c>
    </row>
    <row r="17" spans="1:10" ht="12.75">
      <c r="A17" s="115" t="s">
        <v>279</v>
      </c>
      <c r="B17" s="115"/>
      <c r="C17" s="115"/>
      <c r="D17" s="115"/>
      <c r="E17" s="115"/>
      <c r="F17" s="115"/>
      <c r="G17" s="119" t="s">
        <v>280</v>
      </c>
      <c r="H17" s="115"/>
      <c r="I17" s="119" t="s">
        <v>285</v>
      </c>
      <c r="J17" s="119" t="s">
        <v>281</v>
      </c>
    </row>
    <row r="18" spans="1:10" ht="12.75">
      <c r="A18" s="110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12.75">
      <c r="A19" s="110" t="s">
        <v>282</v>
      </c>
      <c r="B19" s="110"/>
      <c r="C19" s="120">
        <f>G16+I16+J16</f>
        <v>15410.6</v>
      </c>
      <c r="D19" s="110"/>
      <c r="E19" s="110"/>
      <c r="F19" s="110"/>
      <c r="G19" s="110"/>
      <c r="H19" s="110"/>
      <c r="I19" s="110"/>
      <c r="J19" s="1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PageLayoutView="0" workbookViewId="0" topLeftCell="A1">
      <selection activeCell="N19" sqref="N19"/>
    </sheetView>
  </sheetViews>
  <sheetFormatPr defaultColWidth="9.140625" defaultRowHeight="12.75"/>
  <cols>
    <col min="1" max="2" width="9.140625" style="55" customWidth="1"/>
    <col min="3" max="4" width="28.140625" style="55" customWidth="1"/>
    <col min="5" max="5" width="13.7109375" style="55" customWidth="1"/>
    <col min="6" max="16384" width="9.140625" style="55" customWidth="1"/>
  </cols>
  <sheetData>
    <row r="1" ht="12.75">
      <c r="A1" s="49" t="s">
        <v>430</v>
      </c>
    </row>
    <row r="2" ht="12.75">
      <c r="B2" s="56"/>
    </row>
    <row r="4" ht="12.75">
      <c r="A4" s="49" t="s">
        <v>290</v>
      </c>
    </row>
    <row r="6" spans="1:5" ht="12.75">
      <c r="A6" s="51"/>
      <c r="B6" s="51"/>
      <c r="C6" s="57" t="s">
        <v>245</v>
      </c>
      <c r="D6" s="44"/>
      <c r="E6" s="22"/>
    </row>
    <row r="7" spans="1:6" ht="21">
      <c r="A7" s="51">
        <v>300</v>
      </c>
      <c r="B7" s="51">
        <v>600</v>
      </c>
      <c r="C7" s="44" t="s">
        <v>45</v>
      </c>
      <c r="D7" s="44" t="s">
        <v>46</v>
      </c>
      <c r="E7" s="61">
        <v>81470.16</v>
      </c>
      <c r="F7" s="63"/>
    </row>
    <row r="8" spans="1:5" ht="21">
      <c r="A8" s="51">
        <v>300</v>
      </c>
      <c r="B8" s="51">
        <v>620</v>
      </c>
      <c r="C8" s="44" t="s">
        <v>45</v>
      </c>
      <c r="D8" s="44" t="s">
        <v>48</v>
      </c>
      <c r="E8" s="62">
        <v>135000</v>
      </c>
    </row>
    <row r="9" ht="12.75">
      <c r="E9" s="62">
        <f>SUM(E7:E8)</f>
        <v>216470.16</v>
      </c>
    </row>
    <row r="10" ht="12.75">
      <c r="E10" s="65"/>
    </row>
    <row r="11" ht="12.75">
      <c r="E11" s="65"/>
    </row>
    <row r="12" spans="1:5" ht="12.75">
      <c r="A12" s="49" t="s">
        <v>291</v>
      </c>
      <c r="E12" s="65"/>
    </row>
    <row r="13" ht="12.75">
      <c r="E13" s="65"/>
    </row>
    <row r="14" spans="1:5" ht="12.75">
      <c r="A14" s="51"/>
      <c r="B14" s="51"/>
      <c r="C14" s="57" t="s">
        <v>245</v>
      </c>
      <c r="D14" s="44"/>
      <c r="E14" s="62"/>
    </row>
    <row r="15" spans="1:5" ht="12.75">
      <c r="A15" s="51">
        <v>890</v>
      </c>
      <c r="B15" s="51">
        <v>890</v>
      </c>
      <c r="C15" s="44" t="s">
        <v>221</v>
      </c>
      <c r="D15" s="44" t="s">
        <v>222</v>
      </c>
      <c r="E15" s="7">
        <v>216470.16</v>
      </c>
    </row>
    <row r="16" spans="4:5" ht="12.75">
      <c r="D16" s="64"/>
      <c r="E16" s="65"/>
    </row>
    <row r="17" spans="4:5" ht="12.75">
      <c r="D17" s="64"/>
      <c r="E17" s="65"/>
    </row>
    <row r="18" spans="4:5" ht="12.75">
      <c r="D18" s="55" t="s">
        <v>345</v>
      </c>
      <c r="E18" s="62">
        <f>E9-E15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veralli cortesi opera 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veralli cortesi</dc:creator>
  <cp:keywords/>
  <dc:description/>
  <cp:lastModifiedBy>Mirko</cp:lastModifiedBy>
  <cp:lastPrinted>2018-12-06T08:44:03Z</cp:lastPrinted>
  <dcterms:created xsi:type="dcterms:W3CDTF">2008-03-26T15:31:33Z</dcterms:created>
  <dcterms:modified xsi:type="dcterms:W3CDTF">2018-12-21T07:22:23Z</dcterms:modified>
  <cp:category/>
  <cp:version/>
  <cp:contentType/>
  <cp:contentStatus/>
</cp:coreProperties>
</file>